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OneDrive - ceres\1 - Dossier clients [comptabilité]\NEF AISBL\2020\Clôture 31-12-2020\"/>
    </mc:Choice>
  </mc:AlternateContent>
  <xr:revisionPtr revIDLastSave="0" documentId="13_ncr:1_{A79FA3C3-31BE-4294-A2FE-45C3DC3EA556}" xr6:coauthVersionLast="45" xr6:coauthVersionMax="46" xr10:uidLastSave="{00000000-0000-0000-0000-000000000000}"/>
  <bookViews>
    <workbookView xWindow="20370" yWindow="-120" windowWidth="29040" windowHeight="16440" activeTab="2" xr2:uid="{00000000-000D-0000-FFFF-FFFF00000000}"/>
  </bookViews>
  <sheets>
    <sheet name="0 Main page " sheetId="6" r:id="rId1"/>
    <sheet name="1 Contents" sheetId="7" r:id="rId2"/>
    <sheet name="2 Balance sheet " sheetId="8" r:id="rId3"/>
    <sheet name="3 PL" sheetId="2" r:id="rId4"/>
    <sheet name="4 Projects" sheetId="9" r:id="rId5"/>
    <sheet name="Feuil3" sheetId="3" state="hidden" r:id="rId6"/>
    <sheet name="Feuil1" sheetId="5" state="hidden" r:id="rId7"/>
  </sheets>
  <externalReferences>
    <externalReference r:id="rId8"/>
  </externalReferences>
  <definedNames>
    <definedName name="data">#REF!</definedName>
    <definedName name="Excel_BuiltIn_Print_Area_6">#REF!</definedName>
    <definedName name="Excel_BuiltIn_Print_Area_6_1">#REF!</definedName>
    <definedName name="Full">[1]Calc!$F$14</definedName>
    <definedName name="Half">[1]Calc!$F$15</definedName>
    <definedName name="OLE_LINK1_1">'0 Main page '!$A$1</definedName>
    <definedName name="Quart">[1]Calc!$F$16</definedName>
    <definedName name="_xlnm.Print_Area" localSheetId="0">'0 Main page '!$A$1:$I$58</definedName>
    <definedName name="_xlnm.Print_Area" localSheetId="2">'2 Balance sheet '!$A$1:$E$69</definedName>
    <definedName name="_xlnm.Print_Area" localSheetId="3">'3 PL'!$A$1:$E$66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D23" i="2" l="1"/>
  <c r="D12" i="2"/>
  <c r="E11" i="2" l="1"/>
  <c r="C57" i="8" l="1"/>
  <c r="D9" i="2"/>
  <c r="D15" i="2" l="1"/>
  <c r="D34" i="2" l="1"/>
  <c r="D28" i="2" s="1"/>
  <c r="D29" i="2" s="1"/>
  <c r="C17" i="8"/>
  <c r="C8" i="9" l="1"/>
  <c r="D54" i="2" l="1"/>
  <c r="D18" i="2"/>
  <c r="D7" i="2"/>
  <c r="D10" i="2"/>
  <c r="C38" i="8"/>
  <c r="D5" i="2" l="1"/>
  <c r="D26" i="2" l="1"/>
  <c r="D44" i="2"/>
  <c r="D40" i="2"/>
  <c r="D53" i="2"/>
  <c r="D35" i="2"/>
  <c r="D13" i="8"/>
  <c r="D7" i="8"/>
  <c r="E17" i="2"/>
  <c r="B44" i="2"/>
  <c r="B40" i="2"/>
  <c r="B35" i="2"/>
  <c r="B26" i="2"/>
  <c r="B46" i="2"/>
  <c r="B63" i="2" s="1"/>
  <c r="C28" i="9"/>
  <c r="B99" i="2"/>
  <c r="B85" i="2"/>
  <c r="C44" i="2"/>
  <c r="C40" i="2"/>
  <c r="C35" i="2"/>
  <c r="C26" i="2"/>
  <c r="C46" i="2"/>
  <c r="C63" i="2"/>
  <c r="C66" i="2" s="1"/>
  <c r="C59" i="2"/>
  <c r="C64" i="2"/>
  <c r="B59" i="2"/>
  <c r="B64" i="2" s="1"/>
  <c r="D61" i="2"/>
  <c r="C49" i="2"/>
  <c r="C61" i="2" s="1"/>
  <c r="B61" i="2"/>
  <c r="E55" i="2"/>
  <c r="E52" i="2"/>
  <c r="E51" i="2"/>
  <c r="D49" i="2"/>
  <c r="B49" i="2"/>
  <c r="E43" i="2"/>
  <c r="E40" i="2"/>
  <c r="E39" i="2"/>
  <c r="E38" i="2"/>
  <c r="E37" i="2"/>
  <c r="E34" i="2"/>
  <c r="E32" i="2"/>
  <c r="E30" i="2"/>
  <c r="E29" i="2"/>
  <c r="E28" i="2"/>
  <c r="E24" i="2"/>
  <c r="E23" i="2"/>
  <c r="E21" i="2"/>
  <c r="E20" i="2"/>
  <c r="E19" i="2"/>
  <c r="E18" i="2"/>
  <c r="E16" i="2"/>
  <c r="E15" i="2"/>
  <c r="E14" i="2"/>
  <c r="E13" i="2"/>
  <c r="E12" i="2"/>
  <c r="E10" i="2"/>
  <c r="E9" i="2"/>
  <c r="E8" i="2"/>
  <c r="E7" i="2"/>
  <c r="E6" i="2"/>
  <c r="E5" i="2"/>
  <c r="B66" i="2" l="1"/>
  <c r="E44" i="2"/>
  <c r="C65" i="8"/>
  <c r="D44" i="8" s="1"/>
  <c r="D30" i="8"/>
  <c r="E35" i="2"/>
  <c r="E53" i="2"/>
  <c r="D59" i="2"/>
  <c r="D46" i="2"/>
  <c r="D63" i="2" s="1"/>
  <c r="E26" i="2"/>
  <c r="E46" i="2" l="1"/>
  <c r="D64" i="2"/>
  <c r="E64" i="2" s="1"/>
  <c r="E59" i="2"/>
  <c r="E63" i="2"/>
  <c r="D66" i="2" l="1"/>
  <c r="C40" i="8" s="1"/>
  <c r="D36" i="8" s="1"/>
  <c r="D68" i="8" s="1"/>
</calcChain>
</file>

<file path=xl/sharedStrings.xml><?xml version="1.0" encoding="utf-8"?>
<sst xmlns="http://schemas.openxmlformats.org/spreadsheetml/2006/main" count="170" uniqueCount="155">
  <si>
    <t>I. EXPENDITURES</t>
  </si>
  <si>
    <t>Mail costs (post office)</t>
  </si>
  <si>
    <t xml:space="preserve">Office supplies                         </t>
  </si>
  <si>
    <t xml:space="preserve">Phone and internet                   </t>
  </si>
  <si>
    <t xml:space="preserve">Insurance (civil)                            </t>
  </si>
  <si>
    <t>Fees for auditor</t>
  </si>
  <si>
    <t>Fees for secretariat social</t>
  </si>
  <si>
    <t>Traveling costs</t>
  </si>
  <si>
    <t xml:space="preserve">Food costs-meetings                     </t>
  </si>
  <si>
    <t xml:space="preserve">Meeting Costs Gnl                       </t>
  </si>
  <si>
    <t>Total General Expenditures:</t>
  </si>
  <si>
    <t>Other staff costs</t>
  </si>
  <si>
    <t>Insurance- Law</t>
  </si>
  <si>
    <t>Total Staff costs</t>
  </si>
  <si>
    <t xml:space="preserve">Provision to social reserve         </t>
  </si>
  <si>
    <t>Total Running costs</t>
  </si>
  <si>
    <t xml:space="preserve">Interests, commissions </t>
  </si>
  <si>
    <t>Total Financial costs</t>
  </si>
  <si>
    <t>TOTAL EXPENDITURES</t>
  </si>
  <si>
    <t>II. INCOME</t>
  </si>
  <si>
    <t xml:space="preserve">Membership fees            </t>
  </si>
  <si>
    <t>Cost contributions from projects</t>
  </si>
  <si>
    <t>Wage gain(others)</t>
  </si>
  <si>
    <t>Total funds related to operating costs</t>
  </si>
  <si>
    <t>Surplus for the year</t>
  </si>
  <si>
    <t>Recovery costs/project staff salaries</t>
  </si>
  <si>
    <t xml:space="preserve">EPIM </t>
  </si>
  <si>
    <t>EFB</t>
  </si>
  <si>
    <t>SUMMARY</t>
  </si>
  <si>
    <t>KBF</t>
  </si>
  <si>
    <t>FRITT ORD</t>
  </si>
  <si>
    <t>FDF</t>
  </si>
  <si>
    <t>Service providers (Netika)</t>
  </si>
  <si>
    <t>JAFOWA</t>
  </si>
  <si>
    <t>Publication nef triennal report</t>
  </si>
  <si>
    <t>External advisors (legal)</t>
  </si>
  <si>
    <t>Training/staff</t>
  </si>
  <si>
    <t>Provisions for depreciation</t>
  </si>
  <si>
    <t>Running tax expenses</t>
  </si>
  <si>
    <t xml:space="preserve">Income from current assets          </t>
  </si>
  <si>
    <t>Other income</t>
  </si>
  <si>
    <t>Provision holidays</t>
  </si>
  <si>
    <t xml:space="preserve">%Actual/Budget </t>
  </si>
  <si>
    <t xml:space="preserve">Accounting fees              </t>
  </si>
  <si>
    <t>EPLI</t>
  </si>
  <si>
    <t>DAFNE</t>
  </si>
  <si>
    <t>NEF anniversary 40 years</t>
  </si>
  <si>
    <t>EFID</t>
  </si>
  <si>
    <t>Total</t>
  </si>
  <si>
    <t xml:space="preserve">Insurances offices </t>
  </si>
  <si>
    <t>Staff support for NEF core team</t>
  </si>
  <si>
    <t xml:space="preserve">Balance Sheet &amp; Management Accounts </t>
  </si>
  <si>
    <t>CONTENTS</t>
  </si>
  <si>
    <t>-</t>
  </si>
  <si>
    <t>Bilan au 31 décembre 2004 : ACTIF</t>
  </si>
  <si>
    <t>Bilan au 31 décembre 2004 : PASSIF</t>
  </si>
  <si>
    <t>Synthèse du compte de résultat</t>
  </si>
  <si>
    <t>Nomenclature des produits</t>
  </si>
  <si>
    <t xml:space="preserve">1) </t>
  </si>
  <si>
    <t xml:space="preserve">Balance sheet </t>
  </si>
  <si>
    <t xml:space="preserve">2) </t>
  </si>
  <si>
    <t>3)</t>
  </si>
  <si>
    <t>4)</t>
  </si>
  <si>
    <t xml:space="preserve">5) </t>
  </si>
  <si>
    <t xml:space="preserve">6) </t>
  </si>
  <si>
    <t>7)</t>
  </si>
  <si>
    <t>Wages Justification</t>
  </si>
  <si>
    <t xml:space="preserve">Balance Sheet </t>
  </si>
  <si>
    <t xml:space="preserve">ASSETS </t>
  </si>
  <si>
    <t>FIXED ASSETS</t>
  </si>
  <si>
    <t xml:space="preserve">CURRENT ASSETS </t>
  </si>
  <si>
    <t>Debtors</t>
  </si>
  <si>
    <t>Deffered charges</t>
  </si>
  <si>
    <t xml:space="preserve">TOTAL ASSETS </t>
  </si>
  <si>
    <t>LIABILITIES</t>
  </si>
  <si>
    <t xml:space="preserve">CAPITAL AND RESERVES </t>
  </si>
  <si>
    <t xml:space="preserve">Result current year </t>
  </si>
  <si>
    <t>CURRENT LIABILITIES</t>
  </si>
  <si>
    <t>Suppliers</t>
  </si>
  <si>
    <t>Suppliers ICANN</t>
  </si>
  <si>
    <t>Invoices to receive</t>
  </si>
  <si>
    <t>Social Security &amp; Taxes on salaries</t>
  </si>
  <si>
    <t xml:space="preserve">Salaries to pay </t>
  </si>
  <si>
    <t>Provision for Holiday premium</t>
  </si>
  <si>
    <t>TOTAL LIABILITIES</t>
  </si>
  <si>
    <t xml:space="preserve">Rue Royale 94 </t>
  </si>
  <si>
    <t xml:space="preserve">1000 Brussels </t>
  </si>
  <si>
    <t>Detail Projects reserves</t>
  </si>
  <si>
    <t xml:space="preserve">IT Equipment -  Office </t>
  </si>
  <si>
    <t xml:space="preserve">Social security provision </t>
  </si>
  <si>
    <t>Short term investment</t>
  </si>
  <si>
    <t xml:space="preserve">Cash at Bank </t>
  </si>
  <si>
    <t xml:space="preserve">Reserves available </t>
  </si>
  <si>
    <t>Provision social liability</t>
  </si>
  <si>
    <t xml:space="preserve">Comments </t>
  </si>
  <si>
    <t>Projects reserves to carry forward</t>
  </si>
  <si>
    <t xml:space="preserve">Revenues to carry forward </t>
  </si>
  <si>
    <t>Management accounts</t>
  </si>
  <si>
    <t>N°</t>
  </si>
  <si>
    <t xml:space="preserve">Project Title </t>
  </si>
  <si>
    <t>ARIADNE</t>
  </si>
  <si>
    <t>ENDING VIOLENCE</t>
  </si>
  <si>
    <t>3-33</t>
  </si>
  <si>
    <t>CHILDREN ON THE MOVE</t>
  </si>
  <si>
    <t>EAST AFRICA</t>
  </si>
  <si>
    <t>TRANSFORM</t>
  </si>
  <si>
    <t>TUNISIE</t>
  </si>
  <si>
    <t>EPEX</t>
  </si>
  <si>
    <t>FUTUR LAB</t>
  </si>
  <si>
    <t xml:space="preserve">TOTAL </t>
  </si>
  <si>
    <t xml:space="preserve">Rent desks Philanthropy House      </t>
  </si>
  <si>
    <t>Civil Society transfert</t>
  </si>
  <si>
    <t>GFCF</t>
  </si>
  <si>
    <t xml:space="preserve">Guaranty </t>
  </si>
  <si>
    <t>Publication and except support</t>
  </si>
  <si>
    <t>Insurance hospit.</t>
  </si>
  <si>
    <t>OSIFE</t>
  </si>
  <si>
    <t>CALOUSTE</t>
  </si>
  <si>
    <t>MOTT</t>
  </si>
  <si>
    <t>RBS</t>
  </si>
  <si>
    <t>Compagnia di san paolo</t>
  </si>
  <si>
    <t>ERSTE</t>
  </si>
  <si>
    <t>ADESSIUM</t>
  </si>
  <si>
    <t>Transform</t>
  </si>
  <si>
    <t>Oak one off</t>
  </si>
  <si>
    <t>PEHCR</t>
  </si>
  <si>
    <t>Fikra (closure)</t>
  </si>
  <si>
    <t>Employees for NEF core includes Ex Dir, 1 finance R officer</t>
  </si>
  <si>
    <t>Actual 31/12/2019</t>
  </si>
  <si>
    <t>Advances next years</t>
  </si>
  <si>
    <t>Accrued charges</t>
  </si>
  <si>
    <t>PEHRC</t>
  </si>
  <si>
    <t>4 Employees EPIM , 1 transform/EFID and 1 democracy Fund, 2children Fund, 1 GFCF, 1 ariadne</t>
  </si>
  <si>
    <t>Expenditures</t>
  </si>
  <si>
    <t>Income</t>
  </si>
  <si>
    <t>EFD/CIVITATES</t>
  </si>
  <si>
    <t>CVECF/evaluation Fund</t>
  </si>
  <si>
    <t>BOSTON (CVECF)</t>
  </si>
  <si>
    <t>Financial debts</t>
  </si>
  <si>
    <t>Forecast 2020</t>
  </si>
  <si>
    <t>Cost contributions from projects in 2020</t>
  </si>
  <si>
    <t>NEF MEMBERSHIP FEES 2020</t>
  </si>
  <si>
    <t>*</t>
  </si>
  <si>
    <t>NEF all pooled fund meeting</t>
  </si>
  <si>
    <t>A.I. FUNDS</t>
  </si>
  <si>
    <t>FETA</t>
  </si>
  <si>
    <t>ALLIANCE DES FEMMES</t>
  </si>
  <si>
    <t>Advances paid</t>
  </si>
  <si>
    <t>Evaluation Fund</t>
  </si>
  <si>
    <t>Civitates</t>
  </si>
  <si>
    <t xml:space="preserve"> Reserves at 31/12/2020</t>
  </si>
  <si>
    <t>from 01/01/2020 to 31/12/2020</t>
  </si>
  <si>
    <t>Actual 31/12/2020</t>
  </si>
  <si>
    <t>Ariadne (Staff/Deborah)</t>
  </si>
  <si>
    <t>Global Fund  (Staff/Wendy)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</si>
</sst>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.00_ _€_-;\-* #,##0.00_ _€_-;_-* &quot;-&quot;??_ _€_-;_-@_-"/>
    <numFmt numFmtId="165" formatCode="#,##0.00\ ;\-#,##0.00\ "/>
    <numFmt numFmtId="166" formatCode="#,##0.00_ ;\-#,##0.00\ "/>
    <numFmt numFmtId="167" formatCode="#,##0\ ;\-#,##0\ "/>
    <numFmt numFmtId="168" formatCode="_ * #,##0_ ;_ * \-#,##0_ ;_ * &quot;-&quot;??_ ;_ @_ "/>
    <numFmt numFmtId="169" formatCode="#,##0_ ;[Red]\-#,##0\ "/>
    <numFmt numFmtId="170" formatCode="#,##0.00_ ;[Red]\-#,##0.00\ "/>
    <numFmt numFmtId="171" formatCode="&quot;€&quot;\ #,##0.00"/>
    <numFmt numFmtId="172" formatCode="_-[$€-2]\ * #,##0.00_-;\-[$€-2]\ * #,##0.00_-;_-[$€-2]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Verdana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u/>
      <sz val="12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u/>
      <sz val="18"/>
      <color indexed="8"/>
      <name val="MS Sans Serif"/>
      <family val="2"/>
    </font>
    <font>
      <b/>
      <u/>
      <sz val="14"/>
      <color indexed="8"/>
      <name val="MS Sans Serif"/>
      <family val="2"/>
    </font>
    <font>
      <b/>
      <u/>
      <sz val="10"/>
      <color indexed="8"/>
      <name val="MS Sans Serif"/>
      <family val="2"/>
    </font>
    <font>
      <b/>
      <i/>
      <u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9"/>
      <color indexed="8"/>
      <name val="Times New Roman"/>
      <family val="1"/>
    </font>
    <font>
      <b/>
      <i/>
      <sz val="10"/>
      <color indexed="8"/>
      <name val="MS Sans Serif"/>
    </font>
    <font>
      <i/>
      <sz val="16"/>
      <name val="Microsoft Sans Serif"/>
      <family val="2"/>
    </font>
    <font>
      <sz val="10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1"/>
      <color theme="1"/>
      <name val="Microsoft Sans Serif"/>
      <family val="2"/>
    </font>
    <font>
      <b/>
      <sz val="10"/>
      <name val="Microsoft Sans Serif"/>
      <family val="2"/>
    </font>
    <font>
      <sz val="11"/>
      <color theme="1"/>
      <name val="Microsoft Sans Serif"/>
      <family val="2"/>
    </font>
    <font>
      <sz val="10"/>
      <name val="Microsoft Sans Serif"/>
      <family val="2"/>
    </font>
    <font>
      <b/>
      <i/>
      <sz val="10"/>
      <name val="Microsoft Sans Serif"/>
      <family val="2"/>
    </font>
    <font>
      <sz val="8"/>
      <name val="Microsoft Sans Serif"/>
      <family val="2"/>
    </font>
    <font>
      <b/>
      <sz val="9"/>
      <color theme="1"/>
      <name val="Microsoft Sans Serif"/>
      <family val="2"/>
    </font>
    <font>
      <u/>
      <sz val="12"/>
      <color indexed="8"/>
      <name val="MS Sans Serif"/>
      <family val="2"/>
    </font>
    <font>
      <sz val="12"/>
      <color theme="1"/>
      <name val="Calibri"/>
      <family val="2"/>
      <scheme val="minor"/>
    </font>
    <font>
      <i/>
      <sz val="12"/>
      <name val="Microsoft Sans Serif"/>
      <family val="2"/>
    </font>
    <font>
      <b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28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1" applyNumberFormat="1" applyFont="1"/>
    <xf numFmtId="166" fontId="2" fillId="0" borderId="0" xfId="0" applyNumberFormat="1" applyFont="1"/>
    <xf numFmtId="165" fontId="4" fillId="0" borderId="0" xfId="1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" fontId="2" fillId="0" borderId="0" xfId="0" applyNumberFormat="1" applyFont="1"/>
    <xf numFmtId="4" fontId="2" fillId="0" borderId="0" xfId="0" quotePrefix="1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2" fillId="0" borderId="0" xfId="0" applyNumberFormat="1" applyFont="1"/>
    <xf numFmtId="4" fontId="7" fillId="0" borderId="0" xfId="0" applyNumberFormat="1" applyFont="1" applyAlignment="1">
      <alignment horizontal="left"/>
    </xf>
    <xf numFmtId="167" fontId="2" fillId="0" borderId="0" xfId="0" applyNumberFormat="1" applyFont="1"/>
    <xf numFmtId="0" fontId="2" fillId="0" borderId="9" xfId="0" applyFont="1" applyBorder="1"/>
    <xf numFmtId="0" fontId="8" fillId="0" borderId="0" xfId="3"/>
    <xf numFmtId="0" fontId="9" fillId="0" borderId="0" xfId="3" applyFont="1" applyAlignment="1">
      <alignment horizontal="center"/>
    </xf>
    <xf numFmtId="0" fontId="8" fillId="0" borderId="0" xfId="3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8" fillId="0" borderId="0" xfId="3" applyAlignment="1">
      <alignment vertical="center"/>
    </xf>
    <xf numFmtId="0" fontId="13" fillId="0" borderId="0" xfId="3" applyFont="1" applyAlignment="1">
      <alignment horizontal="center" vertical="center"/>
    </xf>
    <xf numFmtId="169" fontId="14" fillId="0" borderId="0" xfId="4" applyNumberFormat="1" applyFont="1"/>
    <xf numFmtId="0" fontId="8" fillId="0" borderId="0" xfId="4"/>
    <xf numFmtId="169" fontId="15" fillId="0" borderId="0" xfId="4" applyNumberFormat="1" applyFont="1"/>
    <xf numFmtId="169" fontId="16" fillId="0" borderId="0" xfId="4" applyNumberFormat="1" applyFont="1"/>
    <xf numFmtId="0" fontId="8" fillId="0" borderId="0" xfId="4" applyAlignment="1">
      <alignment horizontal="center"/>
    </xf>
    <xf numFmtId="0" fontId="18" fillId="0" borderId="0" xfId="4" applyFont="1" applyAlignment="1">
      <alignment horizontal="left"/>
    </xf>
    <xf numFmtId="0" fontId="18" fillId="0" borderId="0" xfId="4" applyFont="1"/>
    <xf numFmtId="16" fontId="8" fillId="0" borderId="0" xfId="4" applyNumberFormat="1" applyAlignment="1">
      <alignment horizontal="center"/>
    </xf>
    <xf numFmtId="14" fontId="8" fillId="0" borderId="0" xfId="4" applyNumberFormat="1" applyAlignment="1">
      <alignment horizontal="center"/>
    </xf>
    <xf numFmtId="0" fontId="8" fillId="0" borderId="0" xfId="4" applyAlignment="1">
      <alignment horizontal="left"/>
    </xf>
    <xf numFmtId="0" fontId="19" fillId="0" borderId="0" xfId="5"/>
    <xf numFmtId="170" fontId="12" fillId="0" borderId="0" xfId="3" applyNumberFormat="1" applyFont="1"/>
    <xf numFmtId="170" fontId="12" fillId="0" borderId="0" xfId="3" applyNumberFormat="1" applyFont="1" applyAlignment="1">
      <alignment horizontal="center"/>
    </xf>
    <xf numFmtId="0" fontId="19" fillId="0" borderId="0" xfId="5" applyAlignment="1">
      <alignment horizontal="center" vertical="center"/>
    </xf>
    <xf numFmtId="0" fontId="21" fillId="0" borderId="10" xfId="5" applyFont="1" applyBorder="1" applyAlignment="1">
      <alignment vertical="center"/>
    </xf>
    <xf numFmtId="0" fontId="22" fillId="0" borderId="0" xfId="5" applyFont="1" applyAlignment="1">
      <alignment vertical="center"/>
    </xf>
    <xf numFmtId="49" fontId="19" fillId="0" borderId="0" xfId="5" applyNumberFormat="1"/>
    <xf numFmtId="0" fontId="19" fillId="0" borderId="10" xfId="5" applyBorder="1"/>
    <xf numFmtId="0" fontId="24" fillId="0" borderId="1" xfId="5" applyFont="1" applyBorder="1"/>
    <xf numFmtId="0" fontId="19" fillId="0" borderId="2" xfId="5" applyBorder="1"/>
    <xf numFmtId="0" fontId="19" fillId="0" borderId="0" xfId="5" applyAlignment="1">
      <alignment horizontal="left" vertical="center"/>
    </xf>
    <xf numFmtId="3" fontId="19" fillId="0" borderId="0" xfId="5" applyNumberFormat="1"/>
    <xf numFmtId="3" fontId="19" fillId="0" borderId="0" xfId="5" applyNumberFormat="1" applyAlignment="1">
      <alignment horizontal="right"/>
    </xf>
    <xf numFmtId="0" fontId="24" fillId="0" borderId="13" xfId="5" applyFont="1" applyBorder="1"/>
    <xf numFmtId="0" fontId="19" fillId="0" borderId="14" xfId="5" applyBorder="1"/>
    <xf numFmtId="3" fontId="19" fillId="0" borderId="14" xfId="5" applyNumberFormat="1" applyBorder="1"/>
    <xf numFmtId="0" fontId="19" fillId="0" borderId="15" xfId="5" applyBorder="1"/>
    <xf numFmtId="0" fontId="22" fillId="0" borderId="16" xfId="5" applyFont="1" applyBorder="1" applyAlignment="1">
      <alignment vertical="center"/>
    </xf>
    <xf numFmtId="3" fontId="19" fillId="0" borderId="16" xfId="5" applyNumberFormat="1" applyBorder="1"/>
    <xf numFmtId="0" fontId="19" fillId="0" borderId="3" xfId="5" applyBorder="1"/>
    <xf numFmtId="0" fontId="24" fillId="0" borderId="0" xfId="5" applyFont="1" applyAlignment="1">
      <alignment horizontal="right" vertical="center"/>
    </xf>
    <xf numFmtId="0" fontId="19" fillId="0" borderId="18" xfId="5" applyBorder="1"/>
    <xf numFmtId="0" fontId="24" fillId="0" borderId="19" xfId="5" applyFont="1" applyBorder="1" applyAlignment="1">
      <alignment horizontal="right" vertical="center"/>
    </xf>
    <xf numFmtId="3" fontId="24" fillId="0" borderId="19" xfId="5" applyNumberFormat="1" applyFont="1" applyBorder="1"/>
    <xf numFmtId="0" fontId="24" fillId="3" borderId="1" xfId="5" applyFont="1" applyFill="1" applyBorder="1"/>
    <xf numFmtId="0" fontId="22" fillId="3" borderId="2" xfId="5" applyFont="1" applyFill="1" applyBorder="1" applyAlignment="1">
      <alignment vertical="center"/>
    </xf>
    <xf numFmtId="3" fontId="24" fillId="3" borderId="2" xfId="5" applyNumberFormat="1" applyFont="1" applyFill="1" applyBorder="1"/>
    <xf numFmtId="0" fontId="19" fillId="0" borderId="11" xfId="5" applyBorder="1"/>
    <xf numFmtId="0" fontId="19" fillId="0" borderId="12" xfId="5" applyBorder="1"/>
    <xf numFmtId="3" fontId="19" fillId="0" borderId="12" xfId="5" applyNumberFormat="1" applyBorder="1"/>
    <xf numFmtId="3" fontId="19" fillId="0" borderId="0" xfId="5" applyNumberFormat="1" applyAlignment="1">
      <alignment horizontal="right" vertical="center"/>
    </xf>
    <xf numFmtId="0" fontId="19" fillId="0" borderId="13" xfId="5" applyBorder="1"/>
    <xf numFmtId="0" fontId="19" fillId="0" borderId="14" xfId="5" applyBorder="1" applyAlignment="1">
      <alignment horizontal="left" vertical="center"/>
    </xf>
    <xf numFmtId="3" fontId="24" fillId="0" borderId="0" xfId="5" applyNumberFormat="1" applyFont="1"/>
    <xf numFmtId="4" fontId="19" fillId="0" borderId="0" xfId="5" applyNumberFormat="1"/>
    <xf numFmtId="0" fontId="22" fillId="0" borderId="2" xfId="5" applyFont="1" applyBorder="1" applyAlignment="1">
      <alignment vertical="center"/>
    </xf>
    <xf numFmtId="3" fontId="19" fillId="0" borderId="2" xfId="5" applyNumberFormat="1" applyBorder="1"/>
    <xf numFmtId="0" fontId="24" fillId="0" borderId="2" xfId="5" applyFont="1" applyBorder="1" applyAlignment="1">
      <alignment horizontal="right" vertical="center"/>
    </xf>
    <xf numFmtId="3" fontId="24" fillId="0" borderId="2" xfId="5" applyNumberFormat="1" applyFont="1" applyBorder="1"/>
    <xf numFmtId="0" fontId="24" fillId="3" borderId="2" xfId="5" applyFont="1" applyFill="1" applyBorder="1" applyAlignment="1">
      <alignment horizontal="right" vertical="center"/>
    </xf>
    <xf numFmtId="0" fontId="22" fillId="0" borderId="12" xfId="5" applyFont="1" applyBorder="1" applyAlignment="1">
      <alignment vertical="center"/>
    </xf>
    <xf numFmtId="4" fontId="19" fillId="0" borderId="0" xfId="5" applyNumberFormat="1" applyAlignment="1">
      <alignment horizontal="right"/>
    </xf>
    <xf numFmtId="4" fontId="19" fillId="0" borderId="0" xfId="5" applyNumberFormat="1" applyAlignment="1">
      <alignment horizontal="right" vertical="center"/>
    </xf>
    <xf numFmtId="9" fontId="25" fillId="0" borderId="0" xfId="5" applyNumberFormat="1" applyFont="1" applyAlignment="1">
      <alignment horizontal="right" vertical="center"/>
    </xf>
    <xf numFmtId="9" fontId="19" fillId="0" borderId="0" xfId="5" applyNumberFormat="1"/>
    <xf numFmtId="3" fontId="24" fillId="0" borderId="0" xfId="5" applyNumberFormat="1" applyFont="1" applyAlignment="1">
      <alignment horizontal="right"/>
    </xf>
    <xf numFmtId="3" fontId="23" fillId="0" borderId="0" xfId="5" applyNumberFormat="1" applyFont="1" applyAlignment="1">
      <alignment horizontal="right" vertical="center"/>
    </xf>
    <xf numFmtId="0" fontId="20" fillId="0" borderId="0" xfId="5" applyFont="1" applyAlignment="1">
      <alignment horizontal="center"/>
    </xf>
    <xf numFmtId="0" fontId="23" fillId="0" borderId="0" xfId="5" applyFont="1" applyAlignment="1">
      <alignment horizontal="right" vertical="center"/>
    </xf>
    <xf numFmtId="3" fontId="24" fillId="0" borderId="2" xfId="5" applyNumberFormat="1" applyFont="1" applyBorder="1" applyAlignment="1">
      <alignment horizontal="right"/>
    </xf>
    <xf numFmtId="3" fontId="24" fillId="0" borderId="14" xfId="5" applyNumberFormat="1" applyFont="1" applyBorder="1" applyAlignment="1">
      <alignment horizontal="right"/>
    </xf>
    <xf numFmtId="3" fontId="23" fillId="0" borderId="16" xfId="5" applyNumberFormat="1" applyFont="1" applyBorder="1" applyAlignment="1">
      <alignment horizontal="right" vertical="center"/>
    </xf>
    <xf numFmtId="3" fontId="24" fillId="0" borderId="0" xfId="5" applyNumberFormat="1" applyFont="1" applyAlignment="1">
      <alignment horizontal="right" vertical="center"/>
    </xf>
    <xf numFmtId="3" fontId="24" fillId="0" borderId="19" xfId="5" applyNumberFormat="1" applyFont="1" applyBorder="1" applyAlignment="1">
      <alignment horizontal="right" vertical="center"/>
    </xf>
    <xf numFmtId="3" fontId="24" fillId="3" borderId="2" xfId="5" applyNumberFormat="1" applyFont="1" applyFill="1" applyBorder="1" applyAlignment="1">
      <alignment horizontal="right"/>
    </xf>
    <xf numFmtId="3" fontId="19" fillId="0" borderId="12" xfId="5" applyNumberFormat="1" applyBorder="1" applyAlignment="1">
      <alignment horizontal="right" vertical="center"/>
    </xf>
    <xf numFmtId="3" fontId="19" fillId="0" borderId="14" xfId="5" applyNumberFormat="1" applyBorder="1" applyAlignment="1">
      <alignment horizontal="right" vertical="center"/>
    </xf>
    <xf numFmtId="3" fontId="24" fillId="0" borderId="2" xfId="5" applyNumberFormat="1" applyFont="1" applyBorder="1" applyAlignment="1">
      <alignment horizontal="right" vertical="center"/>
    </xf>
    <xf numFmtId="3" fontId="24" fillId="3" borderId="2" xfId="5" applyNumberFormat="1" applyFont="1" applyFill="1" applyBorder="1" applyAlignment="1">
      <alignment horizontal="right" vertical="center"/>
    </xf>
    <xf numFmtId="3" fontId="23" fillId="0" borderId="12" xfId="5" applyNumberFormat="1" applyFont="1" applyBorder="1" applyAlignment="1">
      <alignment horizontal="right" vertical="center"/>
    </xf>
    <xf numFmtId="49" fontId="19" fillId="0" borderId="6" xfId="5" applyNumberFormat="1" applyBorder="1"/>
    <xf numFmtId="49" fontId="19" fillId="0" borderId="6" xfId="5" applyNumberFormat="1" applyBorder="1" applyAlignment="1">
      <alignment horizontal="center"/>
    </xf>
    <xf numFmtId="49" fontId="19" fillId="0" borderId="25" xfId="5" applyNumberFormat="1" applyBorder="1"/>
    <xf numFmtId="0" fontId="26" fillId="0" borderId="5" xfId="5" applyFont="1" applyBorder="1"/>
    <xf numFmtId="0" fontId="21" fillId="0" borderId="24" xfId="5" applyFont="1" applyBorder="1" applyAlignment="1">
      <alignment vertical="center"/>
    </xf>
    <xf numFmtId="14" fontId="10" fillId="0" borderId="0" xfId="3" applyNumberFormat="1" applyFont="1" applyAlignment="1">
      <alignment horizontal="center"/>
    </xf>
    <xf numFmtId="0" fontId="27" fillId="0" borderId="0" xfId="3" applyFont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14" fontId="10" fillId="0" borderId="3" xfId="3" applyNumberFormat="1" applyFont="1" applyBorder="1" applyAlignment="1">
      <alignment horizontal="center"/>
    </xf>
    <xf numFmtId="14" fontId="10" fillId="0" borderId="9" xfId="3" applyNumberFormat="1" applyFont="1" applyBorder="1" applyAlignment="1">
      <alignment horizontal="center"/>
    </xf>
    <xf numFmtId="0" fontId="8" fillId="0" borderId="3" xfId="3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8" fillId="0" borderId="9" xfId="3" applyBorder="1"/>
    <xf numFmtId="0" fontId="8" fillId="0" borderId="18" xfId="3" applyBorder="1" applyAlignment="1">
      <alignment horizontal="center"/>
    </xf>
    <xf numFmtId="0" fontId="8" fillId="0" borderId="19" xfId="3" applyBorder="1" applyAlignment="1">
      <alignment horizontal="center"/>
    </xf>
    <xf numFmtId="0" fontId="8" fillId="0" borderId="20" xfId="3" applyBorder="1"/>
    <xf numFmtId="2" fontId="29" fillId="4" borderId="5" xfId="6" applyNumberFormat="1" applyFont="1" applyFill="1" applyBorder="1" applyAlignment="1">
      <alignment horizontal="center" vertical="center" wrapText="1"/>
    </xf>
    <xf numFmtId="0" fontId="31" fillId="0" borderId="0" xfId="6" applyFont="1"/>
    <xf numFmtId="0" fontId="32" fillId="0" borderId="26" xfId="6" applyFont="1" applyBorder="1" applyAlignment="1">
      <alignment horizontal="center"/>
    </xf>
    <xf numFmtId="0" fontId="32" fillId="0" borderId="26" xfId="6" applyFont="1" applyBorder="1"/>
    <xf numFmtId="171" fontId="31" fillId="0" borderId="0" xfId="6" applyNumberFormat="1" applyFont="1"/>
    <xf numFmtId="17" fontId="32" fillId="0" borderId="28" xfId="6" quotePrefix="1" applyNumberFormat="1" applyFont="1" applyBorder="1" applyAlignment="1">
      <alignment horizontal="center"/>
    </xf>
    <xf numFmtId="0" fontId="32" fillId="0" borderId="28" xfId="6" applyFont="1" applyBorder="1"/>
    <xf numFmtId="0" fontId="32" fillId="0" borderId="28" xfId="6" applyFont="1" applyBorder="1" applyAlignment="1">
      <alignment horizontal="center"/>
    </xf>
    <xf numFmtId="0" fontId="32" fillId="0" borderId="29" xfId="6" applyFont="1" applyBorder="1" applyAlignment="1">
      <alignment horizontal="center"/>
    </xf>
    <xf numFmtId="0" fontId="32" fillId="0" borderId="29" xfId="6" applyFont="1" applyBorder="1"/>
    <xf numFmtId="0" fontId="30" fillId="0" borderId="29" xfId="6" applyFont="1" applyBorder="1" applyAlignment="1">
      <alignment horizontal="center"/>
    </xf>
    <xf numFmtId="0" fontId="30" fillId="0" borderId="29" xfId="6" applyFont="1" applyBorder="1"/>
    <xf numFmtId="4" fontId="29" fillId="0" borderId="1" xfId="6" applyNumberFormat="1" applyFont="1" applyBorder="1" applyAlignment="1">
      <alignment horizontal="center"/>
    </xf>
    <xf numFmtId="0" fontId="31" fillId="0" borderId="0" xfId="6" applyFont="1" applyAlignment="1">
      <alignment horizontal="center"/>
    </xf>
    <xf numFmtId="3" fontId="31" fillId="0" borderId="0" xfId="6" applyNumberFormat="1" applyFont="1"/>
    <xf numFmtId="168" fontId="29" fillId="2" borderId="5" xfId="1" applyNumberFormat="1" applyFont="1" applyFill="1" applyBorder="1"/>
    <xf numFmtId="15" fontId="34" fillId="0" borderId="8" xfId="0" applyNumberFormat="1" applyFont="1" applyBorder="1" applyAlignment="1">
      <alignment horizontal="center" vertical="center" wrapText="1"/>
    </xf>
    <xf numFmtId="15" fontId="34" fillId="0" borderId="1" xfId="0" applyNumberFormat="1" applyFont="1" applyBorder="1" applyAlignment="1">
      <alignment horizontal="center" vertical="center" wrapText="1"/>
    </xf>
    <xf numFmtId="15" fontId="34" fillId="0" borderId="5" xfId="0" applyNumberFormat="1" applyFont="1" applyBorder="1" applyAlignment="1">
      <alignment horizontal="center" vertical="center" wrapText="1"/>
    </xf>
    <xf numFmtId="0" fontId="36" fillId="0" borderId="6" xfId="0" quotePrefix="1" applyFont="1" applyBorder="1"/>
    <xf numFmtId="15" fontId="36" fillId="0" borderId="3" xfId="0" applyNumberFormat="1" applyFont="1" applyBorder="1" applyAlignment="1">
      <alignment horizontal="center"/>
    </xf>
    <xf numFmtId="15" fontId="36" fillId="0" borderId="6" xfId="0" applyNumberFormat="1" applyFont="1" applyBorder="1" applyAlignment="1">
      <alignment horizontal="center"/>
    </xf>
    <xf numFmtId="168" fontId="36" fillId="0" borderId="6" xfId="1" applyNumberFormat="1" applyFont="1" applyBorder="1"/>
    <xf numFmtId="9" fontId="36" fillId="0" borderId="6" xfId="2" applyFont="1" applyBorder="1" applyAlignment="1">
      <alignment horizontal="right"/>
    </xf>
    <xf numFmtId="168" fontId="36" fillId="0" borderId="3" xfId="1" applyNumberFormat="1" applyFont="1" applyBorder="1" applyAlignment="1">
      <alignment horizontal="right"/>
    </xf>
    <xf numFmtId="168" fontId="36" fillId="0" borderId="6" xfId="1" applyNumberFormat="1" applyFont="1" applyBorder="1" applyAlignment="1">
      <alignment horizontal="right"/>
    </xf>
    <xf numFmtId="164" fontId="37" fillId="0" borderId="1" xfId="1" applyNumberFormat="1" applyFont="1" applyBorder="1"/>
    <xf numFmtId="168" fontId="37" fillId="0" borderId="5" xfId="1" applyNumberFormat="1" applyFont="1" applyBorder="1" applyAlignment="1">
      <alignment horizontal="right"/>
    </xf>
    <xf numFmtId="9" fontId="37" fillId="0" borderId="5" xfId="2" applyFont="1" applyBorder="1" applyAlignment="1">
      <alignment horizontal="right"/>
    </xf>
    <xf numFmtId="168" fontId="36" fillId="0" borderId="3" xfId="1" applyNumberFormat="1" applyFont="1" applyBorder="1" applyAlignment="1">
      <alignment horizontal="left"/>
    </xf>
    <xf numFmtId="168" fontId="36" fillId="0" borderId="6" xfId="1" applyNumberFormat="1" applyFont="1" applyBorder="1" applyAlignment="1">
      <alignment horizontal="left"/>
    </xf>
    <xf numFmtId="165" fontId="36" fillId="0" borderId="6" xfId="1" applyNumberFormat="1" applyFont="1" applyBorder="1" applyAlignment="1">
      <alignment horizontal="left"/>
    </xf>
    <xf numFmtId="0" fontId="36" fillId="0" borderId="6" xfId="0" applyFont="1" applyBorder="1" applyAlignment="1">
      <alignment horizontal="right"/>
    </xf>
    <xf numFmtId="164" fontId="37" fillId="2" borderId="1" xfId="1" applyNumberFormat="1" applyFont="1" applyFill="1" applyBorder="1"/>
    <xf numFmtId="168" fontId="37" fillId="2" borderId="5" xfId="1" applyNumberFormat="1" applyFont="1" applyFill="1" applyBorder="1" applyAlignment="1">
      <alignment horizontal="right"/>
    </xf>
    <xf numFmtId="168" fontId="37" fillId="2" borderId="1" xfId="1" applyNumberFormat="1" applyFont="1" applyFill="1" applyBorder="1" applyAlignment="1">
      <alignment horizontal="right"/>
    </xf>
    <xf numFmtId="9" fontId="37" fillId="2" borderId="5" xfId="2" applyFont="1" applyFill="1" applyBorder="1" applyAlignment="1">
      <alignment horizontal="right"/>
    </xf>
    <xf numFmtId="0" fontId="36" fillId="0" borderId="6" xfId="0" applyFont="1" applyBorder="1" applyAlignment="1">
      <alignment horizontal="left"/>
    </xf>
    <xf numFmtId="168" fontId="34" fillId="0" borderId="8" xfId="1" applyNumberFormat="1" applyFont="1" applyBorder="1" applyAlignment="1">
      <alignment horizontal="center" vertical="center" wrapText="1"/>
    </xf>
    <xf numFmtId="168" fontId="34" fillId="0" borderId="1" xfId="1" applyNumberFormat="1" applyFont="1" applyBorder="1" applyAlignment="1">
      <alignment horizontal="center" vertical="center" wrapText="1"/>
    </xf>
    <xf numFmtId="168" fontId="34" fillId="0" borderId="5" xfId="1" applyNumberFormat="1" applyFont="1" applyBorder="1" applyAlignment="1">
      <alignment horizontal="center" vertical="center" wrapText="1"/>
    </xf>
    <xf numFmtId="168" fontId="36" fillId="0" borderId="3" xfId="1" applyNumberFormat="1" applyFont="1" applyBorder="1" applyAlignment="1">
      <alignment horizontal="center"/>
    </xf>
    <xf numFmtId="168" fontId="36" fillId="0" borderId="6" xfId="1" applyNumberFormat="1" applyFont="1" applyBorder="1" applyAlignment="1">
      <alignment horizontal="center"/>
    </xf>
    <xf numFmtId="168" fontId="37" fillId="0" borderId="6" xfId="1" applyNumberFormat="1" applyFont="1" applyBorder="1"/>
    <xf numFmtId="168" fontId="37" fillId="0" borderId="3" xfId="1" applyNumberFormat="1" applyFont="1" applyBorder="1" applyAlignment="1">
      <alignment horizontal="left"/>
    </xf>
    <xf numFmtId="168" fontId="37" fillId="0" borderId="6" xfId="1" applyNumberFormat="1" applyFont="1" applyBorder="1" applyAlignment="1">
      <alignment horizontal="left"/>
    </xf>
    <xf numFmtId="165" fontId="37" fillId="0" borderId="6" xfId="1" applyNumberFormat="1" applyFont="1" applyBorder="1" applyAlignment="1">
      <alignment horizontal="left"/>
    </xf>
    <xf numFmtId="0" fontId="33" fillId="0" borderId="1" xfId="0" applyFont="1" applyBorder="1"/>
    <xf numFmtId="0" fontId="36" fillId="0" borderId="6" xfId="0" applyFont="1" applyBorder="1" applyAlignment="1">
      <alignment horizontal="center"/>
    </xf>
    <xf numFmtId="0" fontId="37" fillId="2" borderId="4" xfId="0" applyFont="1" applyFill="1" applyBorder="1"/>
    <xf numFmtId="168" fontId="37" fillId="2" borderId="7" xfId="1" applyNumberFormat="1" applyFont="1" applyFill="1" applyBorder="1" applyAlignment="1">
      <alignment horizontal="right"/>
    </xf>
    <xf numFmtId="9" fontId="37" fillId="2" borderId="7" xfId="2" applyFont="1" applyFill="1" applyBorder="1" applyAlignment="1">
      <alignment horizontal="right"/>
    </xf>
    <xf numFmtId="168" fontId="32" fillId="0" borderId="27" xfId="1" applyNumberFormat="1" applyFont="1" applyBorder="1"/>
    <xf numFmtId="168" fontId="31" fillId="0" borderId="7" xfId="1" applyNumberFormat="1" applyFont="1" applyBorder="1"/>
    <xf numFmtId="0" fontId="39" fillId="2" borderId="8" xfId="0" applyFont="1" applyFill="1" applyBorder="1" applyAlignment="1">
      <alignment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33" fillId="0" borderId="5" xfId="0" applyFont="1" applyBorder="1" applyAlignment="1">
      <alignment vertical="center" wrapText="1"/>
    </xf>
    <xf numFmtId="0" fontId="35" fillId="0" borderId="3" xfId="0" applyFont="1" applyBorder="1" applyAlignment="1">
      <alignment horizontal="left"/>
    </xf>
    <xf numFmtId="164" fontId="36" fillId="0" borderId="3" xfId="1" applyNumberFormat="1" applyFont="1" applyBorder="1" applyAlignment="1">
      <alignment horizontal="left"/>
    </xf>
    <xf numFmtId="0" fontId="38" fillId="0" borderId="3" xfId="0" applyFont="1" applyBorder="1" applyAlignment="1">
      <alignment wrapText="1"/>
    </xf>
    <xf numFmtId="0" fontId="33" fillId="0" borderId="5" xfId="0" applyFont="1" applyBorder="1"/>
    <xf numFmtId="164" fontId="37" fillId="0" borderId="3" xfId="1" applyNumberFormat="1" applyFont="1" applyBorder="1" applyAlignment="1">
      <alignment horizontal="left"/>
    </xf>
    <xf numFmtId="9" fontId="36" fillId="0" borderId="6" xfId="2" applyFont="1" applyBorder="1"/>
    <xf numFmtId="43" fontId="2" fillId="0" borderId="0" xfId="0" applyNumberFormat="1" applyFont="1"/>
    <xf numFmtId="16" fontId="0" fillId="0" borderId="0" xfId="0" applyNumberFormat="1" applyFont="1"/>
    <xf numFmtId="0" fontId="0" fillId="0" borderId="0" xfId="0" applyFont="1"/>
    <xf numFmtId="168" fontId="2" fillId="0" borderId="0" xfId="0" applyNumberFormat="1" applyFont="1"/>
    <xf numFmtId="168" fontId="36" fillId="0" borderId="6" xfId="1" applyNumberFormat="1" applyFont="1" applyFill="1" applyBorder="1"/>
    <xf numFmtId="168" fontId="36" fillId="0" borderId="6" xfId="1" applyNumberFormat="1" applyFont="1" applyFill="1" applyBorder="1" applyAlignment="1">
      <alignment horizontal="right"/>
    </xf>
    <xf numFmtId="3" fontId="18" fillId="0" borderId="0" xfId="5" applyNumberFormat="1" applyFont="1"/>
    <xf numFmtId="0" fontId="19" fillId="0" borderId="10" xfId="5" applyBorder="1" applyAlignment="1">
      <alignment vertical="center"/>
    </xf>
    <xf numFmtId="165" fontId="0" fillId="0" borderId="0" xfId="1" applyNumberFormat="1" applyFont="1"/>
    <xf numFmtId="172" fontId="4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165" fontId="0" fillId="0" borderId="0" xfId="1" applyNumberFormat="1" applyFont="1" applyFill="1"/>
    <xf numFmtId="0" fontId="38" fillId="0" borderId="3" xfId="0" applyFont="1" applyFill="1" applyBorder="1"/>
    <xf numFmtId="0" fontId="3" fillId="0" borderId="30" xfId="0" applyFont="1" applyBorder="1"/>
    <xf numFmtId="0" fontId="2" fillId="0" borderId="30" xfId="0" applyFont="1" applyBorder="1"/>
    <xf numFmtId="164" fontId="36" fillId="0" borderId="30" xfId="1" applyNumberFormat="1" applyFont="1" applyBorder="1" applyAlignment="1">
      <alignment horizontal="left"/>
    </xf>
    <xf numFmtId="0" fontId="0" fillId="0" borderId="30" xfId="0" applyBorder="1"/>
    <xf numFmtId="0" fontId="5" fillId="0" borderId="30" xfId="0" applyFont="1" applyBorder="1"/>
    <xf numFmtId="0" fontId="2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" fontId="2" fillId="0" borderId="3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164" fontId="36" fillId="0" borderId="30" xfId="1" applyNumberFormat="1" applyFon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7" fillId="0" borderId="30" xfId="0" applyNumberFormat="1" applyFont="1" applyFill="1" applyBorder="1" applyAlignment="1">
      <alignment horizontal="right"/>
    </xf>
    <xf numFmtId="0" fontId="32" fillId="0" borderId="28" xfId="6" applyFont="1" applyFill="1" applyBorder="1"/>
    <xf numFmtId="168" fontId="32" fillId="0" borderId="27" xfId="1" applyNumberFormat="1" applyFont="1" applyFill="1" applyBorder="1"/>
    <xf numFmtId="0" fontId="30" fillId="0" borderId="0" xfId="6" applyFont="1" applyFill="1"/>
    <xf numFmtId="0" fontId="31" fillId="0" borderId="0" xfId="6" applyFont="1" applyFill="1"/>
    <xf numFmtId="168" fontId="36" fillId="0" borderId="3" xfId="1" applyNumberFormat="1" applyFont="1" applyFill="1" applyBorder="1" applyAlignment="1">
      <alignment horizontal="right"/>
    </xf>
    <xf numFmtId="168" fontId="32" fillId="0" borderId="6" xfId="1" applyNumberFormat="1" applyFont="1" applyBorder="1"/>
    <xf numFmtId="0" fontId="13" fillId="0" borderId="0" xfId="3" applyFont="1" applyAlignment="1">
      <alignment horizontal="center" vertical="center"/>
    </xf>
    <xf numFmtId="0" fontId="8" fillId="0" borderId="0" xfId="3" applyAlignment="1">
      <alignment vertical="center"/>
    </xf>
    <xf numFmtId="0" fontId="8" fillId="0" borderId="0" xfId="3" applyAlignment="1">
      <alignment horizontal="center" vertical="center"/>
    </xf>
    <xf numFmtId="0" fontId="11" fillId="0" borderId="3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7" fillId="0" borderId="15" xfId="3" applyFont="1" applyBorder="1" applyAlignment="1">
      <alignment horizontal="center"/>
    </xf>
    <xf numFmtId="0" fontId="27" fillId="0" borderId="16" xfId="3" applyFont="1" applyBorder="1" applyAlignment="1">
      <alignment horizontal="center"/>
    </xf>
    <xf numFmtId="0" fontId="27" fillId="0" borderId="17" xfId="3" applyFont="1" applyBorder="1" applyAlignment="1">
      <alignment horizontal="center"/>
    </xf>
    <xf numFmtId="14" fontId="42" fillId="0" borderId="3" xfId="3" applyNumberFormat="1" applyFont="1" applyBorder="1" applyAlignment="1">
      <alignment horizontal="center"/>
    </xf>
    <xf numFmtId="14" fontId="42" fillId="0" borderId="0" xfId="3" applyNumberFormat="1" applyFont="1" applyAlignment="1">
      <alignment horizontal="center"/>
    </xf>
    <xf numFmtId="14" fontId="42" fillId="0" borderId="9" xfId="3" applyNumberFormat="1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27" fillId="0" borderId="3" xfId="3" applyFont="1" applyBorder="1" applyAlignment="1">
      <alignment horizontal="center"/>
    </xf>
    <xf numFmtId="0" fontId="27" fillId="0" borderId="0" xfId="3" applyFont="1" applyAlignment="1">
      <alignment horizontal="center"/>
    </xf>
    <xf numFmtId="0" fontId="27" fillId="0" borderId="9" xfId="3" applyFont="1" applyBorder="1" applyAlignment="1">
      <alignment horizontal="center"/>
    </xf>
    <xf numFmtId="14" fontId="27" fillId="0" borderId="3" xfId="3" applyNumberFormat="1" applyFont="1" applyBorder="1" applyAlignment="1">
      <alignment horizontal="center"/>
    </xf>
    <xf numFmtId="14" fontId="27" fillId="0" borderId="0" xfId="3" applyNumberFormat="1" applyFont="1" applyAlignment="1">
      <alignment horizontal="center"/>
    </xf>
    <xf numFmtId="14" fontId="27" fillId="0" borderId="9" xfId="3" applyNumberFormat="1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0" borderId="8" xfId="4" applyFont="1" applyBorder="1" applyAlignment="1">
      <alignment horizontal="center"/>
    </xf>
    <xf numFmtId="0" fontId="20" fillId="0" borderId="0" xfId="5" applyFont="1" applyAlignment="1">
      <alignment horizontal="center"/>
    </xf>
    <xf numFmtId="0" fontId="21" fillId="0" borderId="21" xfId="5" applyFont="1" applyBorder="1" applyAlignment="1">
      <alignment vertical="center"/>
    </xf>
    <xf numFmtId="0" fontId="21" fillId="0" borderId="22" xfId="5" applyFont="1" applyBorder="1" applyAlignment="1">
      <alignment vertical="center"/>
    </xf>
    <xf numFmtId="0" fontId="21" fillId="0" borderId="23" xfId="5" applyFont="1" applyBorder="1" applyAlignment="1">
      <alignment vertical="center"/>
    </xf>
    <xf numFmtId="49" fontId="19" fillId="0" borderId="6" xfId="5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0" fillId="0" borderId="1" xfId="5" applyFont="1" applyBorder="1" applyAlignment="1">
      <alignment horizontal="center"/>
    </xf>
    <xf numFmtId="0" fontId="20" fillId="0" borderId="2" xfId="5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0" fillId="0" borderId="0" xfId="5" applyFont="1" applyAlignment="1">
      <alignment horizontal="center"/>
    </xf>
    <xf numFmtId="0" fontId="41" fillId="0" borderId="0" xfId="0" applyFont="1" applyAlignment="1">
      <alignment horizontal="center"/>
    </xf>
  </cellXfs>
  <cellStyles count="7">
    <cellStyle name="Milliers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_Balance sheet Emcef 31122007 EN" xfId="4" xr:uid="{00000000-0005-0000-0000-000004000000}"/>
    <cellStyle name="Normal_Situation 31102005" xfId="5" xr:uid="{00000000-0005-0000-0000-000005000000}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753035</xdr:colOff>
      <xdr:row>22</xdr:row>
      <xdr:rowOff>161362</xdr:rowOff>
    </xdr:from>
    <xdr:to>
      <xdr:col>6</xdr:col>
      <xdr:colOff>76738</xdr:colOff>
      <xdr:row>28</xdr:row>
      <xdr:rowOff>89646</xdr:rowOff>
    </xdr:to>
    <xdr:pic>
      <xdr:nvPicPr>
        <xdr:cNvPr id="3" name="Image 2" descr="http://nefnew.org/wp-content/uploads/2017/03/header-logo1.png">
          <a:extLst>
            <a:ext uri="{FF2B5EF4-FFF2-40B4-BE49-F238E27FC236}">
              <a16:creationId xmlns:a16="http://schemas.microsoft.com/office/drawing/2014/main" id="{DD01F5C1-CBE3-4F64-B501-CB1749828D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287"/>
        <a:stretch/>
      </xdr:blipFill>
      <xdr:spPr bwMode="auto">
        <a:xfrm>
          <a:off x="2312894" y="4114797"/>
          <a:ext cx="2622715" cy="1237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CEF\Administration\Finance\Fees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Calc"/>
      <sheetName val="graph data"/>
      <sheetName val="Country overview"/>
      <sheetName val="Link"/>
      <sheetName val="Country link"/>
    </sheetNames>
    <sheetDataSet>
      <sheetData sheetId="0">
        <row r="14">
          <cell r="F14">
            <v>0.52615000000000001</v>
          </cell>
        </row>
      </sheetData>
      <sheetData sheetId="1">
        <row r="14">
          <cell r="F14">
            <v>0.52615000000000001</v>
          </cell>
        </row>
        <row r="15">
          <cell r="F15">
            <v>0.26307999999999998</v>
          </cell>
        </row>
        <row r="16">
          <cell r="F16">
            <v>0.13153999999999999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J58"/>
  <sheetViews>
    <sheetView showGridLines="0" zoomScale="70" zoomScaleNormal="70" zoomScaleSheetLayoutView="100" workbookViewId="0">
      <selection activeCell="L33" sqref="L33"/>
    </sheetView>
  </sheetViews>
  <sheetFormatPr baseColWidth="10" defaultColWidth="12" defaultRowHeight="12.75" x14ac:dyDescent="0.2"/>
  <cols>
    <col min="1" max="1" width="12" style="14" customWidth="1"/>
    <col min="2" max="2" width="10.7109375" style="14" customWidth="1"/>
    <col min="3" max="7" width="12" style="14" customWidth="1"/>
    <col min="8" max="8" width="4.140625" style="14" customWidth="1"/>
    <col min="9" max="16384" width="12" style="14"/>
  </cols>
  <sheetData>
    <row r="14" spans="8:9" ht="15.75" x14ac:dyDescent="0.25">
      <c r="H14" s="15"/>
      <c r="I14" s="15"/>
    </row>
    <row r="15" spans="8:9" ht="15.75" x14ac:dyDescent="0.25">
      <c r="H15" s="15"/>
      <c r="I15" s="15"/>
    </row>
    <row r="17" spans="2:10" x14ac:dyDescent="0.2">
      <c r="B17" s="16"/>
      <c r="C17" s="16"/>
      <c r="D17" s="16"/>
      <c r="E17" s="16"/>
      <c r="F17" s="16"/>
      <c r="G17" s="16"/>
    </row>
    <row r="18" spans="2:10" ht="13.5" thickBot="1" x14ac:dyDescent="0.25">
      <c r="B18" s="16"/>
      <c r="C18" s="16"/>
      <c r="D18" s="16"/>
      <c r="E18" s="16"/>
      <c r="F18" s="16"/>
      <c r="G18" s="16"/>
    </row>
    <row r="19" spans="2:10" ht="27" customHeight="1" x14ac:dyDescent="0.3">
      <c r="B19" s="211" t="s">
        <v>51</v>
      </c>
      <c r="C19" s="212"/>
      <c r="D19" s="212"/>
      <c r="E19" s="212"/>
      <c r="F19" s="212"/>
      <c r="G19" s="212"/>
      <c r="H19" s="213"/>
    </row>
    <row r="20" spans="2:10" ht="2.4500000000000002" customHeight="1" x14ac:dyDescent="0.3">
      <c r="B20" s="98"/>
      <c r="C20" s="97"/>
      <c r="D20" s="97"/>
      <c r="E20" s="97"/>
      <c r="F20" s="97"/>
      <c r="G20" s="97"/>
      <c r="H20" s="99"/>
    </row>
    <row r="21" spans="2:10" ht="15.75" x14ac:dyDescent="0.25">
      <c r="B21" s="214" t="s">
        <v>151</v>
      </c>
      <c r="C21" s="215"/>
      <c r="D21" s="215"/>
      <c r="E21" s="215"/>
      <c r="F21" s="215"/>
      <c r="G21" s="215"/>
      <c r="H21" s="216"/>
    </row>
    <row r="22" spans="2:10" ht="20.25" x14ac:dyDescent="0.3">
      <c r="B22" s="100"/>
      <c r="C22" s="96"/>
      <c r="D22" s="96"/>
      <c r="E22" s="96"/>
      <c r="F22" s="96"/>
      <c r="G22" s="96"/>
      <c r="H22" s="101"/>
    </row>
    <row r="23" spans="2:10" ht="15.75" customHeight="1" x14ac:dyDescent="0.25">
      <c r="B23" s="102"/>
      <c r="C23" s="16"/>
      <c r="D23" s="16"/>
      <c r="E23" s="16"/>
      <c r="F23" s="16"/>
      <c r="G23" s="16"/>
      <c r="H23" s="103"/>
      <c r="I23" s="17"/>
      <c r="J23" s="17"/>
    </row>
    <row r="24" spans="2:10" ht="22.5" x14ac:dyDescent="0.3">
      <c r="B24" s="104"/>
      <c r="C24" s="16"/>
      <c r="D24" s="16"/>
      <c r="E24" s="16"/>
      <c r="F24" s="16"/>
      <c r="G24" s="18"/>
      <c r="H24" s="105"/>
    </row>
    <row r="25" spans="2:10" ht="15.75" customHeight="1" x14ac:dyDescent="0.25">
      <c r="B25" s="102"/>
      <c r="C25" s="16"/>
      <c r="D25"/>
      <c r="E25" s="16"/>
      <c r="F25" s="16"/>
      <c r="G25" s="16"/>
      <c r="H25" s="103"/>
      <c r="I25" s="17"/>
      <c r="J25" s="17"/>
    </row>
    <row r="26" spans="2:10" ht="22.5" x14ac:dyDescent="0.3">
      <c r="B26" s="217"/>
      <c r="C26" s="218"/>
      <c r="D26" s="218"/>
      <c r="E26" s="218"/>
      <c r="F26" s="218"/>
      <c r="G26" s="218"/>
      <c r="H26" s="105"/>
    </row>
    <row r="27" spans="2:10" x14ac:dyDescent="0.2">
      <c r="B27" s="102"/>
      <c r="C27" s="16"/>
      <c r="D27" s="16"/>
      <c r="E27" s="16"/>
      <c r="F27" s="16"/>
      <c r="G27" s="16"/>
      <c r="H27" s="105"/>
    </row>
    <row r="28" spans="2:10" x14ac:dyDescent="0.2">
      <c r="B28" s="102"/>
      <c r="C28" s="16"/>
      <c r="D28" s="16"/>
      <c r="E28" s="16"/>
      <c r="F28" s="16"/>
      <c r="G28" s="16"/>
      <c r="H28" s="105"/>
    </row>
    <row r="29" spans="2:10" x14ac:dyDescent="0.2">
      <c r="B29" s="102"/>
      <c r="C29" s="16"/>
      <c r="D29" s="16"/>
      <c r="E29" s="16"/>
      <c r="F29" s="16"/>
      <c r="G29" s="16"/>
      <c r="H29" s="105"/>
    </row>
    <row r="30" spans="2:10" x14ac:dyDescent="0.2">
      <c r="B30" s="102"/>
      <c r="C30" s="16"/>
      <c r="D30" s="16"/>
      <c r="E30" s="16"/>
      <c r="F30" s="16"/>
      <c r="G30" s="16"/>
      <c r="H30" s="105"/>
    </row>
    <row r="31" spans="2:10" x14ac:dyDescent="0.2">
      <c r="B31" s="102"/>
      <c r="C31" s="16"/>
      <c r="D31" s="16"/>
      <c r="E31" s="16"/>
      <c r="F31" s="16"/>
      <c r="G31" s="16"/>
      <c r="H31" s="105"/>
    </row>
    <row r="32" spans="2:10" ht="20.25" x14ac:dyDescent="0.3">
      <c r="B32" s="219" t="s">
        <v>85</v>
      </c>
      <c r="C32" s="220"/>
      <c r="D32" s="220"/>
      <c r="E32" s="220"/>
      <c r="F32" s="220"/>
      <c r="G32" s="220"/>
      <c r="H32" s="221"/>
    </row>
    <row r="33" spans="2:8" ht="20.25" x14ac:dyDescent="0.3">
      <c r="B33" s="222" t="s">
        <v>86</v>
      </c>
      <c r="C33" s="223"/>
      <c r="D33" s="223"/>
      <c r="E33" s="223"/>
      <c r="F33" s="223"/>
      <c r="G33" s="223"/>
      <c r="H33" s="224"/>
    </row>
    <row r="34" spans="2:8" ht="15.75" x14ac:dyDescent="0.25">
      <c r="B34" s="209"/>
      <c r="C34" s="210"/>
      <c r="D34" s="210"/>
      <c r="E34" s="210"/>
      <c r="F34" s="210"/>
      <c r="G34" s="210"/>
      <c r="H34" s="105"/>
    </row>
    <row r="35" spans="2:8" ht="13.9" customHeight="1" thickBot="1" x14ac:dyDescent="0.25">
      <c r="B35" s="106"/>
      <c r="C35" s="107"/>
      <c r="D35" s="107"/>
      <c r="E35" s="107"/>
      <c r="F35" s="107"/>
      <c r="G35" s="107"/>
      <c r="H35" s="108"/>
    </row>
    <row r="57" spans="1:10" x14ac:dyDescent="0.2">
      <c r="A57" s="206"/>
      <c r="B57" s="207"/>
      <c r="C57" s="207"/>
      <c r="D57" s="207"/>
      <c r="E57" s="207"/>
      <c r="F57" s="207"/>
      <c r="G57" s="207"/>
      <c r="H57" s="207"/>
      <c r="I57" s="207"/>
      <c r="J57" s="19"/>
    </row>
    <row r="58" spans="1:10" x14ac:dyDescent="0.2">
      <c r="A58" s="208"/>
      <c r="B58" s="207"/>
      <c r="C58" s="207"/>
      <c r="D58" s="207"/>
      <c r="E58" s="207"/>
      <c r="F58" s="207"/>
      <c r="G58" s="207"/>
      <c r="H58" s="207"/>
      <c r="I58" s="207"/>
      <c r="J58" s="20"/>
    </row>
  </sheetData>
  <mergeCells count="8">
    <mergeCell ref="A57:I57"/>
    <mergeCell ref="A58:I58"/>
    <mergeCell ref="B34:G34"/>
    <mergeCell ref="B19:H19"/>
    <mergeCell ref="B21:H21"/>
    <mergeCell ref="B26:G26"/>
    <mergeCell ref="B32:H32"/>
    <mergeCell ref="B33:H33"/>
  </mergeCells>
  <pageMargins left="0.82677165354330717" right="0.78740157480314965" top="0.59055118110236227" bottom="0.59055118110236227" header="0.51181102362204722" footer="0.51181102362204722"/>
  <pageSetup paperSize="9" scale="85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9"/>
  <sheetViews>
    <sheetView showGridLines="0" workbookViewId="0">
      <selection activeCell="G32" sqref="G32"/>
    </sheetView>
  </sheetViews>
  <sheetFormatPr baseColWidth="10" defaultColWidth="12" defaultRowHeight="12.75" x14ac:dyDescent="0.2"/>
  <cols>
    <col min="1" max="1" width="4.7109375" style="22" customWidth="1"/>
    <col min="2" max="5" width="12" style="22" customWidth="1"/>
    <col min="6" max="6" width="10.7109375" style="22" customWidth="1"/>
    <col min="7" max="16384" width="12" style="22"/>
  </cols>
  <sheetData>
    <row r="1" spans="1:8" ht="13.5" x14ac:dyDescent="0.25">
      <c r="A1" s="21"/>
    </row>
    <row r="2" spans="1:8" x14ac:dyDescent="0.2">
      <c r="A2" s="23"/>
    </row>
    <row r="3" spans="1:8" x14ac:dyDescent="0.2">
      <c r="A3" s="24"/>
    </row>
    <row r="7" spans="1:8" ht="13.5" thickBot="1" x14ac:dyDescent="0.25"/>
    <row r="8" spans="1:8" ht="16.5" thickBot="1" x14ac:dyDescent="0.3">
      <c r="A8" s="225" t="s">
        <v>52</v>
      </c>
      <c r="B8" s="226"/>
      <c r="C8" s="226"/>
      <c r="D8" s="226"/>
      <c r="E8" s="226"/>
      <c r="F8" s="226"/>
      <c r="G8" s="226"/>
      <c r="H8" s="227"/>
    </row>
    <row r="11" spans="1:8" x14ac:dyDescent="0.2">
      <c r="H11" s="25"/>
    </row>
    <row r="12" spans="1:8" ht="12" customHeight="1" x14ac:dyDescent="0.2">
      <c r="H12" s="25"/>
    </row>
    <row r="13" spans="1:8" hidden="1" x14ac:dyDescent="0.2">
      <c r="A13" s="25" t="s">
        <v>53</v>
      </c>
      <c r="B13" s="22" t="s">
        <v>54</v>
      </c>
      <c r="H13" s="25"/>
    </row>
    <row r="14" spans="1:8" hidden="1" x14ac:dyDescent="0.2">
      <c r="A14" s="25" t="s">
        <v>53</v>
      </c>
      <c r="B14" s="22" t="s">
        <v>55</v>
      </c>
      <c r="H14" s="25"/>
    </row>
    <row r="15" spans="1:8" hidden="1" x14ac:dyDescent="0.2">
      <c r="A15" s="25" t="s">
        <v>53</v>
      </c>
      <c r="B15" s="22" t="s">
        <v>56</v>
      </c>
      <c r="H15" s="25"/>
    </row>
    <row r="16" spans="1:8" hidden="1" x14ac:dyDescent="0.2">
      <c r="A16" s="25" t="s">
        <v>53</v>
      </c>
      <c r="B16" s="22" t="s">
        <v>57</v>
      </c>
      <c r="H16" s="25"/>
    </row>
    <row r="17" spans="1:8" ht="14.25" customHeight="1" x14ac:dyDescent="0.2">
      <c r="A17" s="26" t="s">
        <v>58</v>
      </c>
      <c r="B17" s="27" t="s">
        <v>59</v>
      </c>
      <c r="C17" s="27"/>
      <c r="D17" s="27"/>
      <c r="H17" s="28"/>
    </row>
    <row r="18" spans="1:8" ht="14.25" customHeight="1" x14ac:dyDescent="0.2">
      <c r="A18" s="26"/>
      <c r="B18" s="27"/>
      <c r="C18" s="27"/>
      <c r="D18" s="27"/>
      <c r="H18" s="25"/>
    </row>
    <row r="19" spans="1:8" ht="14.25" customHeight="1" x14ac:dyDescent="0.2">
      <c r="A19" s="26" t="s">
        <v>60</v>
      </c>
      <c r="B19" s="27" t="s">
        <v>97</v>
      </c>
      <c r="C19" s="27"/>
      <c r="D19" s="27"/>
      <c r="H19" s="29"/>
    </row>
    <row r="20" spans="1:8" ht="14.25" customHeight="1" x14ac:dyDescent="0.2">
      <c r="A20" s="26"/>
      <c r="B20" s="27"/>
      <c r="C20" s="27"/>
      <c r="D20" s="27"/>
      <c r="H20" s="25"/>
    </row>
    <row r="21" spans="1:8" x14ac:dyDescent="0.2">
      <c r="A21" s="26" t="s">
        <v>61</v>
      </c>
      <c r="B21" s="27" t="s">
        <v>87</v>
      </c>
      <c r="C21" s="27"/>
      <c r="D21" s="27"/>
      <c r="H21" s="25"/>
    </row>
    <row r="22" spans="1:8" x14ac:dyDescent="0.2">
      <c r="A22" s="26"/>
      <c r="B22" s="27"/>
      <c r="C22" s="27"/>
      <c r="D22" s="27"/>
      <c r="H22" s="25"/>
    </row>
    <row r="23" spans="1:8" hidden="1" x14ac:dyDescent="0.2">
      <c r="A23" s="26" t="s">
        <v>62</v>
      </c>
      <c r="B23" s="27"/>
      <c r="C23" s="27"/>
      <c r="D23" s="27"/>
      <c r="H23" s="25"/>
    </row>
    <row r="24" spans="1:8" hidden="1" x14ac:dyDescent="0.2">
      <c r="A24" s="26"/>
      <c r="B24" s="27"/>
      <c r="C24" s="27"/>
      <c r="D24" s="27"/>
      <c r="H24" s="25"/>
    </row>
    <row r="25" spans="1:8" ht="11.25" hidden="1" customHeight="1" x14ac:dyDescent="0.2">
      <c r="A25" s="26" t="s">
        <v>63</v>
      </c>
      <c r="B25" s="27"/>
      <c r="C25" s="27"/>
      <c r="D25" s="27"/>
      <c r="H25" s="25"/>
    </row>
    <row r="26" spans="1:8" ht="13.15" hidden="1" customHeight="1" x14ac:dyDescent="0.2">
      <c r="A26" s="26"/>
      <c r="B26" s="27"/>
      <c r="C26" s="27"/>
      <c r="D26" s="27"/>
      <c r="H26" s="25"/>
    </row>
    <row r="27" spans="1:8" hidden="1" x14ac:dyDescent="0.2">
      <c r="A27" s="26" t="s">
        <v>64</v>
      </c>
      <c r="B27" s="27"/>
      <c r="C27" s="27"/>
      <c r="D27" s="27"/>
      <c r="H27" s="25"/>
    </row>
    <row r="28" spans="1:8" hidden="1" x14ac:dyDescent="0.2">
      <c r="A28" s="26"/>
      <c r="B28" s="27"/>
      <c r="C28" s="27"/>
      <c r="D28" s="27"/>
      <c r="H28" s="25"/>
    </row>
    <row r="29" spans="1:8" hidden="1" x14ac:dyDescent="0.2">
      <c r="A29" s="26" t="s">
        <v>65</v>
      </c>
      <c r="B29" s="27" t="s">
        <v>66</v>
      </c>
      <c r="C29" s="27"/>
      <c r="D29" s="27"/>
      <c r="H29" s="25"/>
    </row>
    <row r="30" spans="1:8" hidden="1" x14ac:dyDescent="0.2">
      <c r="A30" s="26"/>
      <c r="B30" s="27"/>
      <c r="C30" s="27"/>
      <c r="D30" s="27"/>
      <c r="H30" s="25"/>
    </row>
    <row r="31" spans="1:8" ht="12" customHeight="1" x14ac:dyDescent="0.2">
      <c r="A31" s="30"/>
      <c r="H31" s="25"/>
    </row>
    <row r="32" spans="1:8" ht="12" customHeight="1" x14ac:dyDescent="0.2">
      <c r="A32" s="30"/>
      <c r="H32" s="25"/>
    </row>
    <row r="33" spans="1:8" ht="12" customHeight="1" x14ac:dyDescent="0.2">
      <c r="A33" s="30"/>
      <c r="H33" s="25"/>
    </row>
    <row r="34" spans="1:8" x14ac:dyDescent="0.2">
      <c r="A34" s="30"/>
      <c r="H34" s="25"/>
    </row>
    <row r="35" spans="1:8" x14ac:dyDescent="0.2">
      <c r="A35" s="30"/>
      <c r="H35" s="25"/>
    </row>
    <row r="36" spans="1:8" x14ac:dyDescent="0.2">
      <c r="A36" s="30"/>
      <c r="H36" s="25"/>
    </row>
    <row r="37" spans="1:8" x14ac:dyDescent="0.2">
      <c r="A37" s="30"/>
    </row>
    <row r="38" spans="1:8" x14ac:dyDescent="0.2">
      <c r="A38" s="30"/>
    </row>
    <row r="39" spans="1:8" x14ac:dyDescent="0.2">
      <c r="A39" s="25"/>
    </row>
    <row r="40" spans="1:8" x14ac:dyDescent="0.2">
      <c r="A40" s="25"/>
    </row>
    <row r="41" spans="1:8" x14ac:dyDescent="0.2">
      <c r="A41" s="25"/>
    </row>
    <row r="42" spans="1:8" x14ac:dyDescent="0.2">
      <c r="A42" s="25"/>
    </row>
    <row r="43" spans="1:8" x14ac:dyDescent="0.2">
      <c r="A43" s="25"/>
    </row>
    <row r="44" spans="1:8" x14ac:dyDescent="0.2">
      <c r="A44" s="25"/>
    </row>
    <row r="45" spans="1:8" x14ac:dyDescent="0.2">
      <c r="A45" s="25"/>
    </row>
    <row r="46" spans="1:8" x14ac:dyDescent="0.2">
      <c r="A46" s="25"/>
    </row>
    <row r="47" spans="1:8" x14ac:dyDescent="0.2">
      <c r="A47" s="25"/>
    </row>
    <row r="48" spans="1:8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</sheetData>
  <mergeCells count="1">
    <mergeCell ref="A8:H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8" firstPageNumber="0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81"/>
  <sheetViews>
    <sheetView showGridLines="0" tabSelected="1" topLeftCell="A13" zoomScale="70" zoomScaleNormal="70" workbookViewId="0">
      <selection activeCell="C65" sqref="C65"/>
    </sheetView>
  </sheetViews>
  <sheetFormatPr baseColWidth="10" defaultColWidth="13.28515625" defaultRowHeight="12.75" x14ac:dyDescent="0.2"/>
  <cols>
    <col min="1" max="1" width="24.7109375" style="31" customWidth="1"/>
    <col min="2" max="2" width="20.42578125" style="31" customWidth="1"/>
    <col min="3" max="3" width="19.42578125" style="31" customWidth="1"/>
    <col min="4" max="4" width="15.85546875" style="31" bestFit="1" customWidth="1"/>
    <col min="5" max="5" width="15.7109375" style="31" bestFit="1" customWidth="1"/>
    <col min="6" max="16384" width="13.28515625" style="31"/>
  </cols>
  <sheetData>
    <row r="2" spans="1:5" ht="20.100000000000001" customHeight="1" x14ac:dyDescent="0.35">
      <c r="A2" s="228" t="s">
        <v>67</v>
      </c>
      <c r="B2" s="228"/>
      <c r="C2" s="228"/>
      <c r="D2" s="228"/>
    </row>
    <row r="3" spans="1:5" ht="20.100000000000001" customHeight="1" thickBot="1" x14ac:dyDescent="0.35">
      <c r="B3" s="32"/>
      <c r="C3" s="33"/>
      <c r="D3" s="33"/>
    </row>
    <row r="4" spans="1:5" s="34" customFormat="1" ht="14.25" customHeight="1" thickBot="1" x14ac:dyDescent="0.25">
      <c r="A4" s="229"/>
      <c r="B4" s="230"/>
      <c r="C4" s="230"/>
      <c r="D4" s="231"/>
      <c r="E4" s="94" t="s">
        <v>94</v>
      </c>
    </row>
    <row r="5" spans="1:5" ht="20.100000000000001" customHeight="1" x14ac:dyDescent="0.2">
      <c r="A5" s="35" t="s">
        <v>68</v>
      </c>
      <c r="B5" s="36"/>
      <c r="D5" s="79"/>
      <c r="E5" s="95"/>
    </row>
    <row r="6" spans="1:5" ht="20.100000000000001" customHeight="1" thickBot="1" x14ac:dyDescent="0.25">
      <c r="A6" s="180"/>
      <c r="B6" s="36"/>
      <c r="D6" s="79"/>
      <c r="E6" s="91"/>
    </row>
    <row r="7" spans="1:5" ht="15" customHeight="1" thickBot="1" x14ac:dyDescent="0.25">
      <c r="A7" s="39" t="s">
        <v>69</v>
      </c>
      <c r="B7" s="40"/>
      <c r="C7" s="40"/>
      <c r="D7" s="80">
        <f>SUM(C9:C11)</f>
        <v>60</v>
      </c>
      <c r="E7" s="91"/>
    </row>
    <row r="8" spans="1:5" ht="15" customHeight="1" x14ac:dyDescent="0.2">
      <c r="A8" s="38"/>
      <c r="B8" s="41"/>
      <c r="C8" s="42"/>
      <c r="D8" s="61"/>
      <c r="E8" s="92"/>
    </row>
    <row r="9" spans="1:5" ht="15" customHeight="1" x14ac:dyDescent="0.2">
      <c r="A9" s="38" t="s">
        <v>88</v>
      </c>
      <c r="B9" s="41"/>
      <c r="C9" s="43">
        <v>0</v>
      </c>
      <c r="D9" s="61"/>
      <c r="E9" s="92"/>
    </row>
    <row r="10" spans="1:5" ht="15" customHeight="1" x14ac:dyDescent="0.2">
      <c r="A10" s="38"/>
      <c r="B10" s="41"/>
      <c r="C10" s="42"/>
      <c r="D10" s="61"/>
      <c r="E10" s="92"/>
    </row>
    <row r="11" spans="1:5" ht="15" customHeight="1" x14ac:dyDescent="0.2">
      <c r="A11" s="38" t="s">
        <v>113</v>
      </c>
      <c r="B11" s="41"/>
      <c r="C11" s="42">
        <v>60</v>
      </c>
      <c r="D11" s="61"/>
      <c r="E11" s="91"/>
    </row>
    <row r="12" spans="1:5" ht="15" customHeight="1" thickBot="1" x14ac:dyDescent="0.25">
      <c r="A12" s="38"/>
      <c r="B12" s="41"/>
      <c r="C12" s="42"/>
      <c r="D12" s="61"/>
      <c r="E12" s="91"/>
    </row>
    <row r="13" spans="1:5" ht="15" customHeight="1" thickBot="1" x14ac:dyDescent="0.25">
      <c r="A13" s="44" t="s">
        <v>70</v>
      </c>
      <c r="B13" s="45"/>
      <c r="C13" s="46"/>
      <c r="D13" s="81">
        <f>SUM(C15:C28)</f>
        <v>8651631.7000000011</v>
      </c>
      <c r="E13" s="91"/>
    </row>
    <row r="14" spans="1:5" ht="20.100000000000001" customHeight="1" x14ac:dyDescent="0.2">
      <c r="A14" s="47"/>
      <c r="B14" s="48"/>
      <c r="C14" s="49"/>
      <c r="D14" s="82"/>
      <c r="E14" s="91"/>
    </row>
    <row r="15" spans="1:5" ht="15" customHeight="1" x14ac:dyDescent="0.2">
      <c r="A15" s="50" t="s">
        <v>71</v>
      </c>
      <c r="C15" s="42">
        <v>404223.77</v>
      </c>
      <c r="D15" s="43"/>
      <c r="E15" s="91"/>
    </row>
    <row r="16" spans="1:5" ht="15" customHeight="1" x14ac:dyDescent="0.2">
      <c r="A16" s="50"/>
      <c r="C16" s="42"/>
      <c r="D16" s="43"/>
      <c r="E16" s="91"/>
    </row>
    <row r="17" spans="1:6" ht="12.75" customHeight="1" x14ac:dyDescent="0.2">
      <c r="A17" s="50" t="s">
        <v>147</v>
      </c>
      <c r="B17" s="41"/>
      <c r="C17" s="42">
        <f>2444.1+4368.5</f>
        <v>6812.6</v>
      </c>
      <c r="D17" s="61"/>
      <c r="E17" s="91"/>
    </row>
    <row r="18" spans="1:6" ht="12.6" customHeight="1" x14ac:dyDescent="0.2">
      <c r="A18" s="50"/>
      <c r="B18" s="41"/>
      <c r="C18" s="42"/>
      <c r="D18" s="61"/>
      <c r="E18" s="91"/>
    </row>
    <row r="19" spans="1:6" ht="15" hidden="1" customHeight="1" x14ac:dyDescent="0.2">
      <c r="A19" s="50" t="s">
        <v>89</v>
      </c>
      <c r="B19" s="41"/>
      <c r="C19" s="42">
        <v>0</v>
      </c>
      <c r="D19" s="61"/>
      <c r="E19" s="91"/>
    </row>
    <row r="20" spans="1:6" ht="11.1" hidden="1" customHeight="1" x14ac:dyDescent="0.2">
      <c r="A20" s="50"/>
      <c r="B20" s="41"/>
      <c r="C20" s="42"/>
      <c r="D20" s="61"/>
      <c r="E20" s="91"/>
    </row>
    <row r="21" spans="1:6" ht="15" customHeight="1" x14ac:dyDescent="0.2">
      <c r="A21" s="50" t="s">
        <v>90</v>
      </c>
      <c r="C21" s="42">
        <v>748274.02</v>
      </c>
      <c r="D21" s="43"/>
      <c r="E21" s="91"/>
    </row>
    <row r="22" spans="1:6" ht="15" customHeight="1" x14ac:dyDescent="0.2">
      <c r="A22" s="50"/>
      <c r="C22" s="42"/>
      <c r="D22" s="43"/>
      <c r="E22" s="91"/>
    </row>
    <row r="23" spans="1:6" ht="12.75" customHeight="1" x14ac:dyDescent="0.2">
      <c r="A23" s="50" t="s">
        <v>91</v>
      </c>
      <c r="C23" s="42">
        <v>7479082.7000000002</v>
      </c>
      <c r="D23" s="43"/>
      <c r="E23" s="91"/>
    </row>
    <row r="24" spans="1:6" ht="11.1" customHeight="1" x14ac:dyDescent="0.2">
      <c r="A24" s="50"/>
      <c r="E24" s="91"/>
    </row>
    <row r="25" spans="1:6" ht="15" customHeight="1" x14ac:dyDescent="0.2">
      <c r="A25" s="50" t="s">
        <v>72</v>
      </c>
      <c r="B25" s="51"/>
      <c r="C25" s="42">
        <v>13238.21</v>
      </c>
      <c r="D25" s="83"/>
      <c r="E25" s="91"/>
    </row>
    <row r="26" spans="1:6" ht="12.75" hidden="1" customHeight="1" x14ac:dyDescent="0.2">
      <c r="A26" s="50"/>
      <c r="B26" s="51"/>
      <c r="C26" s="42">
        <v>0</v>
      </c>
      <c r="D26" s="83"/>
      <c r="E26" s="91"/>
    </row>
    <row r="27" spans="1:6" ht="11.85" hidden="1" customHeight="1" x14ac:dyDescent="0.2">
      <c r="A27" s="50"/>
      <c r="B27" s="51"/>
      <c r="C27" s="42"/>
      <c r="D27" s="83"/>
      <c r="E27" s="91"/>
    </row>
    <row r="28" spans="1:6" ht="15" hidden="1" customHeight="1" x14ac:dyDescent="0.2">
      <c r="A28" s="50"/>
      <c r="B28" s="51"/>
      <c r="C28" s="42">
        <v>0.4</v>
      </c>
      <c r="D28" s="83"/>
      <c r="E28" s="91"/>
    </row>
    <row r="29" spans="1:6" ht="15" customHeight="1" thickBot="1" x14ac:dyDescent="0.25">
      <c r="A29" s="52"/>
      <c r="B29" s="53"/>
      <c r="C29" s="54"/>
      <c r="D29" s="84"/>
      <c r="E29" s="91"/>
    </row>
    <row r="30" spans="1:6" ht="15" customHeight="1" thickBot="1" x14ac:dyDescent="0.25">
      <c r="A30" s="55" t="s">
        <v>73</v>
      </c>
      <c r="B30" s="56"/>
      <c r="C30" s="57"/>
      <c r="D30" s="85">
        <f>D7+D13</f>
        <v>8651691.7000000011</v>
      </c>
      <c r="E30" s="91"/>
      <c r="F30" s="42"/>
    </row>
    <row r="31" spans="1:6" ht="15" customHeight="1" thickBot="1" x14ac:dyDescent="0.25">
      <c r="A31" s="58"/>
      <c r="B31" s="59"/>
      <c r="C31" s="60"/>
      <c r="D31" s="86"/>
      <c r="E31" s="91"/>
    </row>
    <row r="32" spans="1:6" ht="15" customHeight="1" thickBot="1" x14ac:dyDescent="0.25">
      <c r="B32" s="41"/>
      <c r="C32" s="42"/>
      <c r="D32" s="61"/>
      <c r="E32" s="91"/>
      <c r="F32" s="42"/>
    </row>
    <row r="33" spans="1:8" ht="15" customHeight="1" x14ac:dyDescent="0.2">
      <c r="A33" s="62"/>
      <c r="B33" s="63"/>
      <c r="C33" s="46"/>
      <c r="D33" s="87"/>
      <c r="E33" s="91"/>
    </row>
    <row r="34" spans="1:8" ht="15" customHeight="1" x14ac:dyDescent="0.2">
      <c r="A34" s="35" t="s">
        <v>74</v>
      </c>
      <c r="B34" s="51"/>
      <c r="C34" s="64"/>
      <c r="D34" s="83"/>
      <c r="E34" s="91"/>
      <c r="F34" s="65"/>
    </row>
    <row r="35" spans="1:8" ht="15" customHeight="1" thickBot="1" x14ac:dyDescent="0.25">
      <c r="A35" s="35"/>
      <c r="B35" s="51"/>
      <c r="C35" s="64"/>
      <c r="D35" s="83"/>
      <c r="E35" s="91"/>
    </row>
    <row r="36" spans="1:8" ht="15" customHeight="1" thickBot="1" x14ac:dyDescent="0.25">
      <c r="A36" s="39" t="s">
        <v>75</v>
      </c>
      <c r="B36" s="66"/>
      <c r="C36" s="67"/>
      <c r="D36" s="88">
        <f>C40+C38+C42</f>
        <v>1956861.3699999994</v>
      </c>
      <c r="E36" s="91"/>
    </row>
    <row r="37" spans="1:8" ht="15" customHeight="1" x14ac:dyDescent="0.2">
      <c r="A37" s="38"/>
      <c r="B37" s="41"/>
      <c r="C37" s="42"/>
      <c r="D37" s="61"/>
      <c r="E37" s="91"/>
    </row>
    <row r="38" spans="1:8" ht="15" customHeight="1" x14ac:dyDescent="0.35">
      <c r="A38" s="38" t="s">
        <v>92</v>
      </c>
      <c r="B38" s="41"/>
      <c r="C38" s="42">
        <f>150000+460000+305629.42+536138.57+150000</f>
        <v>1601767.9899999998</v>
      </c>
      <c r="D38" s="61"/>
      <c r="E38" s="91"/>
      <c r="F38" s="78"/>
    </row>
    <row r="39" spans="1:8" ht="15" customHeight="1" x14ac:dyDescent="0.35">
      <c r="A39" s="38"/>
      <c r="B39" s="41"/>
      <c r="C39" s="42"/>
      <c r="D39" s="61"/>
      <c r="E39" s="91"/>
      <c r="F39" s="78"/>
    </row>
    <row r="40" spans="1:8" ht="15" customHeight="1" x14ac:dyDescent="0.2">
      <c r="A40" s="38" t="s">
        <v>76</v>
      </c>
      <c r="B40" s="41"/>
      <c r="C40" s="42">
        <f>'3 PL'!D66</f>
        <v>243634.59999999974</v>
      </c>
      <c r="D40" s="61"/>
      <c r="E40" s="91"/>
    </row>
    <row r="41" spans="1:8" ht="15" customHeight="1" x14ac:dyDescent="0.2">
      <c r="A41" s="38"/>
      <c r="B41" s="41"/>
      <c r="C41" s="42"/>
      <c r="D41" s="61"/>
      <c r="E41" s="91"/>
    </row>
    <row r="42" spans="1:8" ht="15" customHeight="1" x14ac:dyDescent="0.2">
      <c r="A42" s="38" t="s">
        <v>93</v>
      </c>
      <c r="B42" s="41"/>
      <c r="C42" s="42">
        <v>111458.78</v>
      </c>
      <c r="D42" s="61"/>
      <c r="E42" s="91"/>
      <c r="H42" s="65"/>
    </row>
    <row r="43" spans="1:8" ht="15" customHeight="1" thickBot="1" x14ac:dyDescent="0.25">
      <c r="A43" s="38"/>
      <c r="B43" s="41"/>
      <c r="C43" s="42"/>
      <c r="D43" s="61"/>
      <c r="E43" s="91"/>
    </row>
    <row r="44" spans="1:8" ht="15" customHeight="1" thickBot="1" x14ac:dyDescent="0.25">
      <c r="A44" s="39" t="s">
        <v>77</v>
      </c>
      <c r="B44" s="68"/>
      <c r="C44" s="69"/>
      <c r="D44" s="88">
        <f>SUM(C45:C67)</f>
        <v>6694830.4299999997</v>
      </c>
      <c r="E44" s="91"/>
      <c r="G44" s="42"/>
      <c r="H44" s="42"/>
    </row>
    <row r="45" spans="1:8" ht="15" customHeight="1" x14ac:dyDescent="0.2">
      <c r="A45" s="38"/>
      <c r="B45" s="41"/>
      <c r="C45" s="42"/>
      <c r="D45" s="61"/>
      <c r="E45" s="91"/>
      <c r="H45" s="65"/>
    </row>
    <row r="46" spans="1:8" ht="15" customHeight="1" x14ac:dyDescent="0.2">
      <c r="A46" s="38" t="s">
        <v>138</v>
      </c>
      <c r="B46" s="41"/>
      <c r="C46" s="42">
        <v>3613.76</v>
      </c>
      <c r="D46" s="61"/>
      <c r="E46" s="91"/>
    </row>
    <row r="47" spans="1:8" ht="15" customHeight="1" x14ac:dyDescent="0.2">
      <c r="A47" s="38"/>
      <c r="B47" s="41"/>
      <c r="C47" s="42"/>
      <c r="D47" s="61"/>
      <c r="E47" s="91"/>
    </row>
    <row r="48" spans="1:8" ht="15" customHeight="1" x14ac:dyDescent="0.2">
      <c r="A48" s="38" t="s">
        <v>78</v>
      </c>
      <c r="B48" s="36"/>
      <c r="C48" s="179">
        <v>191287.18</v>
      </c>
      <c r="D48" s="61"/>
      <c r="E48" s="91"/>
      <c r="F48" s="42"/>
    </row>
    <row r="49" spans="1:8" ht="12.75" hidden="1" customHeight="1" x14ac:dyDescent="0.2">
      <c r="A49" s="38" t="s">
        <v>79</v>
      </c>
      <c r="B49" s="36"/>
      <c r="C49" s="179">
        <v>0</v>
      </c>
      <c r="D49" s="61"/>
      <c r="E49" s="91"/>
    </row>
    <row r="50" spans="1:8" ht="15" customHeight="1" x14ac:dyDescent="0.2">
      <c r="A50" s="38"/>
      <c r="B50" s="36"/>
      <c r="C50" s="179"/>
      <c r="D50" s="61"/>
      <c r="E50" s="91"/>
      <c r="F50" s="42"/>
    </row>
    <row r="51" spans="1:8" ht="15" hidden="1" customHeight="1" x14ac:dyDescent="0.2">
      <c r="A51" s="38" t="s">
        <v>80</v>
      </c>
      <c r="B51" s="36"/>
      <c r="C51" s="179">
        <v>0</v>
      </c>
      <c r="D51" s="61"/>
      <c r="E51" s="91"/>
    </row>
    <row r="52" spans="1:8" ht="15" hidden="1" customHeight="1" x14ac:dyDescent="0.2">
      <c r="A52" s="38"/>
      <c r="B52" s="36"/>
      <c r="C52" s="179"/>
      <c r="D52" s="61"/>
      <c r="E52" s="91"/>
      <c r="F52" s="42"/>
    </row>
    <row r="53" spans="1:8" ht="15" hidden="1" customHeight="1" x14ac:dyDescent="0.2">
      <c r="A53" s="38" t="s">
        <v>96</v>
      </c>
      <c r="B53" s="36"/>
      <c r="C53" s="179">
        <v>0</v>
      </c>
      <c r="D53" s="61"/>
      <c r="E53" s="91"/>
    </row>
    <row r="54" spans="1:8" ht="15" hidden="1" customHeight="1" x14ac:dyDescent="0.2">
      <c r="A54" s="38"/>
      <c r="B54" s="36"/>
      <c r="C54" s="179"/>
      <c r="D54" s="61"/>
      <c r="E54" s="91"/>
    </row>
    <row r="55" spans="1:8" ht="15" hidden="1" customHeight="1" x14ac:dyDescent="0.2">
      <c r="A55" s="38" t="s">
        <v>129</v>
      </c>
      <c r="B55" s="36"/>
      <c r="C55" s="179"/>
      <c r="D55" s="61"/>
      <c r="E55" s="91"/>
    </row>
    <row r="56" spans="1:8" ht="15" hidden="1" customHeight="1" x14ac:dyDescent="0.2">
      <c r="A56" s="38"/>
      <c r="B56" s="36"/>
      <c r="C56" s="179"/>
      <c r="D56" s="61"/>
      <c r="E56" s="91"/>
    </row>
    <row r="57" spans="1:8" ht="15" customHeight="1" x14ac:dyDescent="0.2">
      <c r="A57" s="38" t="s">
        <v>81</v>
      </c>
      <c r="B57" s="36"/>
      <c r="C57" s="179">
        <f>39057.03+3344.96</f>
        <v>42401.99</v>
      </c>
      <c r="D57" s="61"/>
      <c r="E57" s="91"/>
    </row>
    <row r="58" spans="1:8" ht="15" customHeight="1" x14ac:dyDescent="0.2">
      <c r="A58" s="38"/>
      <c r="B58" s="41"/>
      <c r="C58" s="179"/>
      <c r="D58" s="61"/>
      <c r="E58" s="91"/>
      <c r="F58" s="42"/>
    </row>
    <row r="59" spans="1:8" ht="15" customHeight="1" x14ac:dyDescent="0.2">
      <c r="A59" s="38" t="s">
        <v>82</v>
      </c>
      <c r="B59" s="41"/>
      <c r="C59" s="179">
        <v>2777.65</v>
      </c>
      <c r="D59" s="61"/>
      <c r="E59" s="91"/>
      <c r="F59" s="42"/>
      <c r="G59" s="42"/>
    </row>
    <row r="60" spans="1:8" ht="15" customHeight="1" x14ac:dyDescent="0.2">
      <c r="A60" s="38"/>
      <c r="B60" s="41"/>
      <c r="C60" s="179"/>
      <c r="D60" s="61"/>
      <c r="E60" s="91"/>
    </row>
    <row r="61" spans="1:8" ht="15" customHeight="1" x14ac:dyDescent="0.2">
      <c r="A61" s="38" t="s">
        <v>83</v>
      </c>
      <c r="B61" s="41"/>
      <c r="C61" s="179">
        <v>80316.179999999993</v>
      </c>
      <c r="D61" s="61"/>
      <c r="E61" s="91"/>
      <c r="H61" s="42"/>
    </row>
    <row r="62" spans="1:8" ht="15" customHeight="1" x14ac:dyDescent="0.2">
      <c r="A62" s="38"/>
      <c r="B62" s="41"/>
      <c r="C62" s="179"/>
      <c r="D62" s="61"/>
      <c r="E62" s="91"/>
    </row>
    <row r="63" spans="1:8" ht="15" customHeight="1" x14ac:dyDescent="0.2">
      <c r="A63" s="38" t="s">
        <v>130</v>
      </c>
      <c r="B63" s="41"/>
      <c r="C63" s="179">
        <v>2073.83</v>
      </c>
      <c r="D63" s="61"/>
      <c r="E63" s="91"/>
    </row>
    <row r="64" spans="1:8" ht="15" customHeight="1" x14ac:dyDescent="0.2">
      <c r="A64" s="38"/>
      <c r="B64" s="41"/>
      <c r="C64" s="179"/>
      <c r="D64" s="61"/>
      <c r="E64" s="91"/>
    </row>
    <row r="65" spans="1:7" ht="15" customHeight="1" x14ac:dyDescent="0.2">
      <c r="A65" s="38" t="s">
        <v>95</v>
      </c>
      <c r="B65" s="41"/>
      <c r="C65" s="179">
        <f>+'4 Projects'!C28</f>
        <v>6372359.8399999999</v>
      </c>
      <c r="D65" s="61"/>
      <c r="E65" s="232"/>
      <c r="F65" s="65"/>
      <c r="G65" s="65"/>
    </row>
    <row r="66" spans="1:7" ht="15" customHeight="1" x14ac:dyDescent="0.2">
      <c r="A66" s="38"/>
      <c r="B66" s="41"/>
      <c r="C66" s="42"/>
      <c r="D66" s="61"/>
      <c r="E66" s="233"/>
    </row>
    <row r="67" spans="1:7" ht="12.75" customHeight="1" thickBot="1" x14ac:dyDescent="0.25">
      <c r="A67" s="38"/>
      <c r="B67" s="41"/>
      <c r="C67" s="42"/>
      <c r="D67" s="61"/>
      <c r="E67" s="233"/>
    </row>
    <row r="68" spans="1:7" ht="15" customHeight="1" thickBot="1" x14ac:dyDescent="0.25">
      <c r="A68" s="55" t="s">
        <v>84</v>
      </c>
      <c r="B68" s="70"/>
      <c r="C68" s="57"/>
      <c r="D68" s="89">
        <f>D36+D44</f>
        <v>8651691.7999999989</v>
      </c>
      <c r="E68" s="91"/>
      <c r="F68" s="42"/>
      <c r="G68" s="42"/>
    </row>
    <row r="69" spans="1:7" ht="20.100000000000001" customHeight="1" thickBot="1" x14ac:dyDescent="0.25">
      <c r="A69" s="58"/>
      <c r="B69" s="71"/>
      <c r="C69" s="60"/>
      <c r="D69" s="90"/>
      <c r="E69" s="93"/>
    </row>
    <row r="70" spans="1:7" ht="15" customHeight="1" x14ac:dyDescent="0.2">
      <c r="C70" s="42"/>
      <c r="D70" s="72"/>
      <c r="E70" s="37"/>
    </row>
    <row r="71" spans="1:7" ht="15" customHeight="1" x14ac:dyDescent="0.2">
      <c r="B71" s="41"/>
      <c r="C71" s="42"/>
      <c r="D71" s="73"/>
      <c r="E71" s="37"/>
    </row>
    <row r="72" spans="1:7" ht="15" customHeight="1" x14ac:dyDescent="0.2">
      <c r="B72" s="41"/>
      <c r="C72" s="42"/>
      <c r="D72" s="73"/>
      <c r="E72" s="74"/>
      <c r="F72" s="75"/>
    </row>
    <row r="73" spans="1:7" ht="15" customHeight="1" x14ac:dyDescent="0.2">
      <c r="B73" s="41"/>
      <c r="C73" s="42"/>
      <c r="D73" s="61"/>
      <c r="E73" s="74"/>
      <c r="F73" s="75"/>
    </row>
    <row r="74" spans="1:7" ht="15" customHeight="1" x14ac:dyDescent="0.2">
      <c r="B74" s="41"/>
      <c r="C74" s="42"/>
      <c r="D74" s="61"/>
      <c r="E74" s="74"/>
      <c r="F74" s="75"/>
    </row>
    <row r="75" spans="1:7" ht="15" customHeight="1" x14ac:dyDescent="0.2">
      <c r="B75" s="41"/>
      <c r="C75" s="42"/>
      <c r="D75" s="61"/>
      <c r="E75" s="37"/>
    </row>
    <row r="76" spans="1:7" ht="15" customHeight="1" x14ac:dyDescent="0.2">
      <c r="B76" s="51"/>
      <c r="C76" s="64"/>
      <c r="D76" s="76"/>
      <c r="E76" s="37"/>
    </row>
    <row r="77" spans="1:7" ht="15" customHeight="1" x14ac:dyDescent="0.2">
      <c r="B77" s="51"/>
      <c r="C77" s="64"/>
      <c r="D77" s="76"/>
      <c r="E77" s="37"/>
    </row>
    <row r="78" spans="1:7" ht="20.100000000000001" customHeight="1" x14ac:dyDescent="0.2">
      <c r="B78" s="36"/>
      <c r="C78" s="42"/>
      <c r="D78" s="77"/>
      <c r="E78" s="37"/>
    </row>
    <row r="79" spans="1:7" ht="15" customHeight="1" x14ac:dyDescent="0.2">
      <c r="C79" s="42"/>
      <c r="D79" s="43"/>
      <c r="E79" s="37"/>
    </row>
    <row r="80" spans="1:7" ht="15" customHeight="1" x14ac:dyDescent="0.2">
      <c r="B80" s="41"/>
      <c r="C80" s="42"/>
      <c r="D80" s="61"/>
      <c r="E80" s="37"/>
    </row>
    <row r="81" spans="2:6" ht="15" customHeight="1" x14ac:dyDescent="0.2">
      <c r="B81" s="41"/>
      <c r="C81" s="42"/>
      <c r="D81" s="61"/>
      <c r="E81" s="74"/>
      <c r="F81" s="75"/>
    </row>
  </sheetData>
  <mergeCells count="3">
    <mergeCell ref="A2:D2"/>
    <mergeCell ref="A4:D4"/>
    <mergeCell ref="E65:E67"/>
  </mergeCells>
  <printOptions horizontalCentered="1"/>
  <pageMargins left="0.74803149606299213" right="0.6692913385826772" top="0.98425196850393704" bottom="0.98425196850393704" header="0.51181102362204722" footer="0.51181102362204722"/>
  <pageSetup paperSize="9" scale="79" firstPageNumber="0" orientation="portrait" verticalDpi="300" r:id="rId1"/>
  <headerFooter alignWithMargins="0">
    <oddHeader>&amp;LNEF Aisbl
Rue Royale 94
1000 Bruxelles&amp;R31/12/2020</oddHeader>
    <oddFooter>&amp;R1/3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8"/>
  <sheetViews>
    <sheetView workbookViewId="0">
      <pane xSplit="1" ySplit="1" topLeftCell="B37" activePane="bottomRight" state="frozen"/>
      <selection pane="topRight" activeCell="C1" sqref="C1"/>
      <selection pane="bottomLeft" activeCell="A2" sqref="A2"/>
      <selection pane="bottomRight" activeCell="A77" sqref="A77"/>
    </sheetView>
  </sheetViews>
  <sheetFormatPr baseColWidth="10" defaultColWidth="12.42578125" defaultRowHeight="15" x14ac:dyDescent="0.25"/>
  <cols>
    <col min="1" max="1" width="44.28515625" style="2" bestFit="1" customWidth="1"/>
    <col min="2" max="2" width="14.28515625" style="1" bestFit="1" customWidth="1"/>
    <col min="3" max="3" width="15" style="1" bestFit="1" customWidth="1"/>
    <col min="4" max="4" width="14.28515625" style="1" bestFit="1" customWidth="1"/>
    <col min="5" max="5" width="9.28515625" style="1" customWidth="1"/>
    <col min="6" max="6" width="12.42578125" style="1" customWidth="1"/>
    <col min="7" max="16384" width="12.42578125" style="1"/>
  </cols>
  <sheetData>
    <row r="1" spans="1:6" ht="23.25" thickBot="1" x14ac:dyDescent="0.4">
      <c r="A1" s="234" t="s">
        <v>97</v>
      </c>
      <c r="B1" s="235"/>
      <c r="C1" s="235"/>
      <c r="D1" s="236"/>
      <c r="E1" s="237"/>
    </row>
    <row r="2" spans="1:6" ht="15.75" thickBot="1" x14ac:dyDescent="0.3">
      <c r="A2" s="165"/>
      <c r="E2" s="13"/>
    </row>
    <row r="3" spans="1:6" ht="47.45" customHeight="1" thickBot="1" x14ac:dyDescent="0.3">
      <c r="A3" s="166" t="s">
        <v>0</v>
      </c>
      <c r="B3" s="125" t="s">
        <v>128</v>
      </c>
      <c r="C3" s="126" t="s">
        <v>139</v>
      </c>
      <c r="D3" s="127" t="s">
        <v>152</v>
      </c>
      <c r="E3" s="127" t="s">
        <v>42</v>
      </c>
    </row>
    <row r="4" spans="1:6" x14ac:dyDescent="0.25">
      <c r="A4" s="167"/>
      <c r="B4" s="128"/>
      <c r="C4" s="129"/>
      <c r="D4" s="130"/>
      <c r="E4" s="130"/>
    </row>
    <row r="5" spans="1:6" x14ac:dyDescent="0.25">
      <c r="A5" s="168" t="s">
        <v>110</v>
      </c>
      <c r="B5" s="131">
        <v>-18347.73</v>
      </c>
      <c r="C5" s="177">
        <v>-13000</v>
      </c>
      <c r="D5" s="177">
        <f>-12714.33</f>
        <v>-12714.33</v>
      </c>
      <c r="E5" s="172">
        <f t="shared" ref="E5:E11" si="0">+D5/C5</f>
        <v>0.97802538461538457</v>
      </c>
    </row>
    <row r="6" spans="1:6" x14ac:dyDescent="0.25">
      <c r="A6" s="168" t="s">
        <v>1</v>
      </c>
      <c r="B6" s="131">
        <v>-1194.28</v>
      </c>
      <c r="C6" s="177">
        <v>-800</v>
      </c>
      <c r="D6" s="177">
        <v>-339.79</v>
      </c>
      <c r="E6" s="172">
        <f t="shared" si="0"/>
        <v>0.42473750000000005</v>
      </c>
    </row>
    <row r="7" spans="1:6" x14ac:dyDescent="0.25">
      <c r="A7" s="168" t="s">
        <v>2</v>
      </c>
      <c r="B7" s="131">
        <v>-1597.14</v>
      </c>
      <c r="C7" s="177">
        <v>-2300</v>
      </c>
      <c r="D7" s="177">
        <f>-54.6-535.8-189.7-29.5-120.9-539.88-64.01-59</f>
        <v>-1593.3899999999999</v>
      </c>
      <c r="E7" s="172">
        <f t="shared" si="0"/>
        <v>0.69277826086956518</v>
      </c>
    </row>
    <row r="8" spans="1:6" x14ac:dyDescent="0.25">
      <c r="A8" s="168" t="s">
        <v>3</v>
      </c>
      <c r="B8" s="131">
        <v>-1469.3</v>
      </c>
      <c r="C8" s="177">
        <v>-2000</v>
      </c>
      <c r="D8" s="177">
        <v>-1125.8699999999999</v>
      </c>
      <c r="E8" s="172">
        <f t="shared" si="0"/>
        <v>0.56293499999999996</v>
      </c>
    </row>
    <row r="9" spans="1:6" x14ac:dyDescent="0.25">
      <c r="A9" s="168" t="s">
        <v>32</v>
      </c>
      <c r="B9" s="131">
        <v>-8752.7999999999993</v>
      </c>
      <c r="C9" s="177">
        <v>-17000</v>
      </c>
      <c r="D9" s="177">
        <f>-4260.58-1358.8</f>
        <v>-5619.38</v>
      </c>
      <c r="E9" s="172">
        <f t="shared" si="0"/>
        <v>0.33055176470588238</v>
      </c>
    </row>
    <row r="10" spans="1:6" x14ac:dyDescent="0.25">
      <c r="A10" s="168" t="s">
        <v>4</v>
      </c>
      <c r="B10" s="131">
        <v>-747.59</v>
      </c>
      <c r="C10" s="177">
        <v>-7000</v>
      </c>
      <c r="D10" s="177">
        <f>-25.4-1294.12</f>
        <v>-1319.52</v>
      </c>
      <c r="E10" s="172">
        <f t="shared" si="0"/>
        <v>0.18850285714285714</v>
      </c>
    </row>
    <row r="11" spans="1:6" x14ac:dyDescent="0.25">
      <c r="A11" s="168" t="s">
        <v>49</v>
      </c>
      <c r="B11" s="131">
        <v>-829.32</v>
      </c>
      <c r="C11" s="177">
        <v>-2000</v>
      </c>
      <c r="D11" s="177">
        <v>-864.92</v>
      </c>
      <c r="E11" s="172">
        <f t="shared" si="0"/>
        <v>0.43245999999999996</v>
      </c>
    </row>
    <row r="12" spans="1:6" x14ac:dyDescent="0.25">
      <c r="A12" s="168" t="s">
        <v>35</v>
      </c>
      <c r="B12" s="131">
        <v>-2022.9399999999987</v>
      </c>
      <c r="C12" s="177">
        <v>-7000</v>
      </c>
      <c r="D12" s="177">
        <f>-1104.13-612-2000.22</f>
        <v>-3716.3500000000004</v>
      </c>
      <c r="E12" s="172">
        <f t="shared" ref="E12:E23" si="1">+D12/C12</f>
        <v>0.53090714285714291</v>
      </c>
      <c r="F12" s="176"/>
    </row>
    <row r="13" spans="1:6" x14ac:dyDescent="0.25">
      <c r="A13" s="168" t="s">
        <v>5</v>
      </c>
      <c r="B13" s="131">
        <v>-3757</v>
      </c>
      <c r="C13" s="177">
        <v>-3700</v>
      </c>
      <c r="D13" s="177">
        <v>-3388</v>
      </c>
      <c r="E13" s="172">
        <f t="shared" si="1"/>
        <v>0.91567567567567565</v>
      </c>
    </row>
    <row r="14" spans="1:6" ht="16.149999999999999" customHeight="1" x14ac:dyDescent="0.25">
      <c r="A14" s="168" t="s">
        <v>43</v>
      </c>
      <c r="B14" s="131">
        <v>-13300.08</v>
      </c>
      <c r="C14" s="177">
        <v>-13000</v>
      </c>
      <c r="D14" s="177">
        <v>-14512.59</v>
      </c>
      <c r="E14" s="172">
        <f t="shared" si="1"/>
        <v>1.1163530769230769</v>
      </c>
    </row>
    <row r="15" spans="1:6" ht="16.899999999999999" customHeight="1" x14ac:dyDescent="0.25">
      <c r="A15" s="168" t="s">
        <v>6</v>
      </c>
      <c r="B15" s="131">
        <v>-5156.09</v>
      </c>
      <c r="C15" s="177">
        <v>-5000</v>
      </c>
      <c r="D15" s="177">
        <f>-2889.01-1898.03</f>
        <v>-4787.04</v>
      </c>
      <c r="E15" s="172">
        <f t="shared" si="1"/>
        <v>0.95740800000000004</v>
      </c>
    </row>
    <row r="16" spans="1:6" x14ac:dyDescent="0.25">
      <c r="A16" s="168" t="s">
        <v>7</v>
      </c>
      <c r="B16" s="131">
        <v>-6487.51</v>
      </c>
      <c r="C16" s="177">
        <v>-6000</v>
      </c>
      <c r="D16" s="177">
        <v>-1002.79</v>
      </c>
      <c r="E16" s="172">
        <f t="shared" si="1"/>
        <v>0.16713166666666665</v>
      </c>
    </row>
    <row r="17" spans="1:7" x14ac:dyDescent="0.25">
      <c r="A17" s="168" t="s">
        <v>8</v>
      </c>
      <c r="B17" s="131">
        <v>-2690.29</v>
      </c>
      <c r="C17" s="177">
        <v>-3000</v>
      </c>
      <c r="D17" s="177">
        <v>-900.6</v>
      </c>
      <c r="E17" s="172">
        <f>+D17/C17</f>
        <v>0.30020000000000002</v>
      </c>
    </row>
    <row r="18" spans="1:7" x14ac:dyDescent="0.25">
      <c r="A18" s="168" t="s">
        <v>9</v>
      </c>
      <c r="B18" s="131">
        <v>-3852.67</v>
      </c>
      <c r="C18" s="177">
        <v>-3000</v>
      </c>
      <c r="D18" s="177">
        <f>-200-474.8</f>
        <v>-674.8</v>
      </c>
      <c r="E18" s="172">
        <f t="shared" si="1"/>
        <v>0.22493333333333332</v>
      </c>
    </row>
    <row r="19" spans="1:7" x14ac:dyDescent="0.25">
      <c r="A19" s="168" t="s">
        <v>36</v>
      </c>
      <c r="B19" s="131">
        <v>-3700.88</v>
      </c>
      <c r="C19" s="177">
        <v>-8000</v>
      </c>
      <c r="D19" s="177">
        <v>-1124.97</v>
      </c>
      <c r="E19" s="172">
        <f t="shared" si="1"/>
        <v>0.14062125</v>
      </c>
    </row>
    <row r="20" spans="1:7" ht="15" hidden="1" customHeight="1" x14ac:dyDescent="0.25">
      <c r="A20" s="168" t="s">
        <v>34</v>
      </c>
      <c r="B20" s="131">
        <v>0</v>
      </c>
      <c r="C20" s="177">
        <v>0</v>
      </c>
      <c r="D20" s="177">
        <v>0</v>
      </c>
      <c r="E20" s="172" t="e">
        <f t="shared" si="1"/>
        <v>#DIV/0!</v>
      </c>
    </row>
    <row r="21" spans="1:7" hidden="1" x14ac:dyDescent="0.25">
      <c r="A21" s="168" t="s">
        <v>46</v>
      </c>
      <c r="B21" s="134"/>
      <c r="C21" s="204">
        <v>0</v>
      </c>
      <c r="D21" s="178"/>
      <c r="E21" s="172" t="e">
        <f t="shared" si="1"/>
        <v>#DIV/0!</v>
      </c>
    </row>
    <row r="22" spans="1:7" x14ac:dyDescent="0.25">
      <c r="A22" s="168" t="s">
        <v>111</v>
      </c>
      <c r="B22" s="134">
        <v>0</v>
      </c>
      <c r="C22" s="204">
        <v>0</v>
      </c>
      <c r="D22" s="178">
        <v>0</v>
      </c>
      <c r="E22" s="172"/>
    </row>
    <row r="23" spans="1:7" x14ac:dyDescent="0.25">
      <c r="A23" s="168" t="s">
        <v>114</v>
      </c>
      <c r="B23" s="134">
        <v>-10000</v>
      </c>
      <c r="C23" s="204">
        <v>-5500</v>
      </c>
      <c r="D23" s="134">
        <f>-374.66-1373.07-7840.8-1249.92</f>
        <v>-10838.45</v>
      </c>
      <c r="E23" s="172">
        <f t="shared" si="1"/>
        <v>1.9706272727272729</v>
      </c>
    </row>
    <row r="24" spans="1:7" x14ac:dyDescent="0.25">
      <c r="A24" s="168" t="s">
        <v>143</v>
      </c>
      <c r="B24" s="134">
        <v>-8000</v>
      </c>
      <c r="C24" s="204">
        <v>-2000</v>
      </c>
      <c r="D24" s="134">
        <v>0</v>
      </c>
      <c r="E24" s="132">
        <f t="shared" ref="E24" si="2">+D24/C24</f>
        <v>0</v>
      </c>
    </row>
    <row r="25" spans="1:7" ht="15.75" thickBot="1" x14ac:dyDescent="0.3">
      <c r="A25" s="168"/>
      <c r="B25" s="131"/>
      <c r="C25" s="133"/>
      <c r="D25" s="134"/>
      <c r="E25" s="132"/>
    </row>
    <row r="26" spans="1:7" ht="15.75" thickBot="1" x14ac:dyDescent="0.3">
      <c r="A26" s="135" t="s">
        <v>10</v>
      </c>
      <c r="B26" s="136">
        <f>SUM(B5:B24)</f>
        <v>-91905.62</v>
      </c>
      <c r="C26" s="136">
        <f t="shared" ref="C26" si="3">SUM(C5:C24)</f>
        <v>-100300</v>
      </c>
      <c r="D26" s="136">
        <f>SUM(D5:D24)</f>
        <v>-64522.790000000008</v>
      </c>
      <c r="E26" s="137">
        <f>D26/C26</f>
        <v>0.64329800598205389</v>
      </c>
      <c r="G26" s="176"/>
    </row>
    <row r="27" spans="1:7" x14ac:dyDescent="0.25">
      <c r="A27" s="168"/>
      <c r="B27" s="131"/>
      <c r="C27" s="138"/>
      <c r="D27" s="139"/>
      <c r="E27" s="140"/>
    </row>
    <row r="28" spans="1:7" ht="29.25" customHeight="1" x14ac:dyDescent="0.25">
      <c r="A28" s="169" t="s">
        <v>127</v>
      </c>
      <c r="B28" s="134">
        <v>-164397.5</v>
      </c>
      <c r="C28" s="204">
        <v>-188000</v>
      </c>
      <c r="D28" s="178">
        <f>-184076.89-D32-D34</f>
        <v>-177206.47000000003</v>
      </c>
      <c r="E28" s="132">
        <f>+D28/C28</f>
        <v>0.94258760638297889</v>
      </c>
      <c r="F28" s="185"/>
    </row>
    <row r="29" spans="1:7" ht="22.5" x14ac:dyDescent="0.25">
      <c r="A29" s="169" t="s">
        <v>132</v>
      </c>
      <c r="B29" s="134">
        <v>-694833</v>
      </c>
      <c r="C29" s="204">
        <v>-600000</v>
      </c>
      <c r="D29" s="178">
        <f>-889298.24-D28</f>
        <v>-712091.77</v>
      </c>
      <c r="E29" s="132">
        <f>+D29/C29</f>
        <v>1.1868196166666667</v>
      </c>
      <c r="F29" s="3"/>
      <c r="G29" s="4"/>
    </row>
    <row r="30" spans="1:7" x14ac:dyDescent="0.25">
      <c r="A30" s="186" t="s">
        <v>50</v>
      </c>
      <c r="B30" s="134">
        <v>-7363.49</v>
      </c>
      <c r="C30" s="204">
        <v>-15000</v>
      </c>
      <c r="D30" s="178">
        <v>0</v>
      </c>
      <c r="E30" s="132">
        <f>+D30/C30</f>
        <v>0</v>
      </c>
      <c r="F30" s="3"/>
    </row>
    <row r="31" spans="1:7" x14ac:dyDescent="0.25">
      <c r="A31" s="168" t="s">
        <v>11</v>
      </c>
      <c r="B31" s="134">
        <v>0</v>
      </c>
      <c r="C31" s="204">
        <v>0</v>
      </c>
      <c r="D31" s="178">
        <v>0</v>
      </c>
      <c r="E31" s="132"/>
      <c r="F31" s="3"/>
      <c r="G31" s="173"/>
    </row>
    <row r="32" spans="1:7" x14ac:dyDescent="0.25">
      <c r="A32" s="168" t="s">
        <v>115</v>
      </c>
      <c r="B32" s="134">
        <v>0</v>
      </c>
      <c r="C32" s="204">
        <v>-860</v>
      </c>
      <c r="D32" s="178">
        <v>-463.68</v>
      </c>
      <c r="E32" s="132">
        <f>+D32/C32</f>
        <v>0.53916279069767448</v>
      </c>
      <c r="F32" s="3"/>
      <c r="G32" s="176"/>
    </row>
    <row r="33" spans="1:8" x14ac:dyDescent="0.25">
      <c r="A33" s="168" t="s">
        <v>41</v>
      </c>
      <c r="B33" s="134">
        <v>-23552.42</v>
      </c>
      <c r="C33" s="204">
        <v>0</v>
      </c>
      <c r="D33" s="178">
        <v>0</v>
      </c>
      <c r="E33" s="132">
        <v>0</v>
      </c>
      <c r="F33" s="3"/>
    </row>
    <row r="34" spans="1:8" ht="15.75" thickBot="1" x14ac:dyDescent="0.3">
      <c r="A34" s="168" t="s">
        <v>12</v>
      </c>
      <c r="B34" s="134">
        <v>-2164.4700000000003</v>
      </c>
      <c r="C34" s="178">
        <v>-3500</v>
      </c>
      <c r="D34" s="178">
        <f>-5091.8-1314.94</f>
        <v>-6406.74</v>
      </c>
      <c r="E34" s="132">
        <f>+D34/C34</f>
        <v>1.8304971428571428</v>
      </c>
      <c r="F34" s="3"/>
    </row>
    <row r="35" spans="1:8" ht="15.75" thickBot="1" x14ac:dyDescent="0.3">
      <c r="A35" s="135" t="s">
        <v>13</v>
      </c>
      <c r="B35" s="136">
        <f t="shared" ref="B35:C35" si="4">SUM(B28:B34)</f>
        <v>-892310.88</v>
      </c>
      <c r="C35" s="136">
        <f t="shared" si="4"/>
        <v>-807360</v>
      </c>
      <c r="D35" s="136">
        <f>SUM(D28:D34)</f>
        <v>-896168.66</v>
      </c>
      <c r="E35" s="137">
        <f>+D35/C35</f>
        <v>1.1099988357114547</v>
      </c>
      <c r="F35" s="3"/>
    </row>
    <row r="36" spans="1:8" x14ac:dyDescent="0.25">
      <c r="A36" s="168"/>
      <c r="B36" s="131"/>
      <c r="C36" s="138"/>
      <c r="D36" s="139"/>
      <c r="E36" s="140"/>
      <c r="F36" s="3"/>
    </row>
    <row r="37" spans="1:8" x14ac:dyDescent="0.25">
      <c r="A37" s="168" t="s">
        <v>37</v>
      </c>
      <c r="B37" s="134">
        <v>-683.12</v>
      </c>
      <c r="C37" s="204">
        <v>-1000</v>
      </c>
      <c r="D37" s="134">
        <v>-683.11</v>
      </c>
      <c r="E37" s="132">
        <f t="shared" ref="E37:E38" si="5">+D37/C37</f>
        <v>0.68310999999999999</v>
      </c>
      <c r="F37" s="3"/>
    </row>
    <row r="38" spans="1:8" hidden="1" x14ac:dyDescent="0.25">
      <c r="A38" s="168" t="s">
        <v>14</v>
      </c>
      <c r="B38" s="134">
        <v>0</v>
      </c>
      <c r="C38" s="204">
        <v>0</v>
      </c>
      <c r="D38" s="134">
        <v>0</v>
      </c>
      <c r="E38" s="132" t="e">
        <f t="shared" si="5"/>
        <v>#DIV/0!</v>
      </c>
      <c r="F38" s="3"/>
    </row>
    <row r="39" spans="1:8" ht="15.75" thickBot="1" x14ac:dyDescent="0.3">
      <c r="A39" s="168" t="s">
        <v>38</v>
      </c>
      <c r="B39" s="134">
        <v>-1660.83</v>
      </c>
      <c r="C39" s="204">
        <v>-300</v>
      </c>
      <c r="D39" s="178">
        <v>-3805.87</v>
      </c>
      <c r="E39" s="132">
        <f>+D39/C39</f>
        <v>12.686233333333332</v>
      </c>
      <c r="F39" s="181"/>
    </row>
    <row r="40" spans="1:8" ht="15.75" thickBot="1" x14ac:dyDescent="0.3">
      <c r="A40" s="135" t="s">
        <v>15</v>
      </c>
      <c r="B40" s="136">
        <f t="shared" ref="B40:C40" si="6">SUM(B37:B39)</f>
        <v>-2343.9499999999998</v>
      </c>
      <c r="C40" s="136">
        <f t="shared" si="6"/>
        <v>-1300</v>
      </c>
      <c r="D40" s="136">
        <f>SUM(D37:D39)</f>
        <v>-4488.9799999999996</v>
      </c>
      <c r="E40" s="137">
        <f>D40/C40</f>
        <v>3.453061538461538</v>
      </c>
      <c r="F40" s="3"/>
    </row>
    <row r="41" spans="1:8" x14ac:dyDescent="0.25">
      <c r="A41" s="168"/>
      <c r="B41" s="131"/>
      <c r="C41" s="138"/>
      <c r="D41" s="139"/>
      <c r="E41" s="140"/>
      <c r="F41" s="3"/>
      <c r="H41" s="176"/>
    </row>
    <row r="42" spans="1:8" x14ac:dyDescent="0.25">
      <c r="A42" s="168"/>
      <c r="B42" s="139"/>
      <c r="C42" s="138"/>
      <c r="D42" s="139"/>
      <c r="E42" s="140"/>
      <c r="F42" s="3"/>
    </row>
    <row r="43" spans="1:8" ht="15.75" thickBot="1" x14ac:dyDescent="0.3">
      <c r="A43" s="168" t="s">
        <v>16</v>
      </c>
      <c r="B43" s="134">
        <v>676.08</v>
      </c>
      <c r="C43" s="204">
        <v>-2000</v>
      </c>
      <c r="D43" s="134">
        <v>-2407.83</v>
      </c>
      <c r="E43" s="132">
        <f>D43/C43</f>
        <v>1.2039150000000001</v>
      </c>
      <c r="H43" s="176"/>
    </row>
    <row r="44" spans="1:8" ht="15.75" thickBot="1" x14ac:dyDescent="0.3">
      <c r="A44" s="135" t="s">
        <v>17</v>
      </c>
      <c r="B44" s="136">
        <f t="shared" ref="B44:C44" si="7">SUM(B43:B43)</f>
        <v>676.08</v>
      </c>
      <c r="C44" s="136">
        <f t="shared" si="7"/>
        <v>-2000</v>
      </c>
      <c r="D44" s="136">
        <f>SUM(D43:D43)</f>
        <v>-2407.83</v>
      </c>
      <c r="E44" s="137">
        <f>+D44/C44</f>
        <v>1.2039150000000001</v>
      </c>
    </row>
    <row r="45" spans="1:8" ht="15.75" thickBot="1" x14ac:dyDescent="0.3">
      <c r="A45" s="167"/>
      <c r="B45" s="131"/>
      <c r="C45" s="133"/>
      <c r="D45" s="134"/>
      <c r="E45" s="141"/>
    </row>
    <row r="46" spans="1:8" ht="15.75" thickBot="1" x14ac:dyDescent="0.3">
      <c r="A46" s="142" t="s">
        <v>18</v>
      </c>
      <c r="B46" s="143">
        <f>B44+B40+B35+B26</f>
        <v>-985884.37</v>
      </c>
      <c r="C46" s="144">
        <f>C44+C40+C35+C26</f>
        <v>-910960</v>
      </c>
      <c r="D46" s="143">
        <f>D44+D40+D35+D26</f>
        <v>-967588.26000000013</v>
      </c>
      <c r="E46" s="145">
        <f>D46/C46</f>
        <v>1.0621632782998158</v>
      </c>
      <c r="F46" s="173"/>
      <c r="G46" s="176"/>
    </row>
    <row r="47" spans="1:8" x14ac:dyDescent="0.25">
      <c r="A47" s="167"/>
      <c r="B47" s="131"/>
      <c r="C47" s="138"/>
      <c r="D47" s="139"/>
      <c r="E47" s="146"/>
    </row>
    <row r="48" spans="1:8" ht="15.75" thickBot="1" x14ac:dyDescent="0.3">
      <c r="A48" s="167"/>
      <c r="B48" s="131"/>
      <c r="C48" s="138"/>
      <c r="D48" s="139"/>
      <c r="E48" s="146"/>
    </row>
    <row r="49" spans="1:7" ht="26.25" thickBot="1" x14ac:dyDescent="0.3">
      <c r="A49" s="170" t="s">
        <v>19</v>
      </c>
      <c r="B49" s="147" t="str">
        <f>+B3</f>
        <v>Actual 31/12/2019</v>
      </c>
      <c r="C49" s="148" t="str">
        <f>C3</f>
        <v>Forecast 2020</v>
      </c>
      <c r="D49" s="149" t="str">
        <f>D3</f>
        <v>Actual 31/12/2020</v>
      </c>
      <c r="E49" s="127" t="s">
        <v>42</v>
      </c>
    </row>
    <row r="50" spans="1:7" x14ac:dyDescent="0.25">
      <c r="A50" s="167"/>
      <c r="B50" s="131"/>
      <c r="C50" s="150"/>
      <c r="D50" s="151"/>
      <c r="E50" s="130"/>
    </row>
    <row r="51" spans="1:7" x14ac:dyDescent="0.25">
      <c r="A51" s="168" t="s">
        <v>20</v>
      </c>
      <c r="B51" s="131">
        <v>174803.59</v>
      </c>
      <c r="C51" s="204">
        <v>178000</v>
      </c>
      <c r="D51" s="134">
        <v>175639.19</v>
      </c>
      <c r="E51" s="132">
        <f>D51/C51</f>
        <v>0.98673702247191009</v>
      </c>
    </row>
    <row r="52" spans="1:7" x14ac:dyDescent="0.25">
      <c r="A52" s="168" t="s">
        <v>21</v>
      </c>
      <c r="B52" s="131">
        <v>140237.10999999999</v>
      </c>
      <c r="C52" s="204">
        <v>142524</v>
      </c>
      <c r="D52" s="178">
        <v>155738.29</v>
      </c>
      <c r="E52" s="132">
        <f>D52/C52</f>
        <v>1.0927162442816649</v>
      </c>
      <c r="F52" s="175" t="s">
        <v>142</v>
      </c>
    </row>
    <row r="53" spans="1:7" x14ac:dyDescent="0.25">
      <c r="A53" s="168" t="s">
        <v>25</v>
      </c>
      <c r="B53" s="131">
        <v>694833</v>
      </c>
      <c r="C53" s="204">
        <v>600000</v>
      </c>
      <c r="D53" s="134">
        <f>-D29</f>
        <v>712091.77</v>
      </c>
      <c r="E53" s="132">
        <f>D53/C53</f>
        <v>1.1868196166666667</v>
      </c>
    </row>
    <row r="54" spans="1:7" x14ac:dyDescent="0.25">
      <c r="A54" s="168" t="s">
        <v>22</v>
      </c>
      <c r="B54" s="131">
        <v>474.27</v>
      </c>
      <c r="C54" s="204">
        <v>0</v>
      </c>
      <c r="D54" s="134">
        <f>396+473.57</f>
        <v>869.56999999999994</v>
      </c>
      <c r="E54" s="132">
        <v>0</v>
      </c>
    </row>
    <row r="55" spans="1:7" x14ac:dyDescent="0.25">
      <c r="A55" s="168" t="s">
        <v>39</v>
      </c>
      <c r="B55" s="131">
        <v>479.48999999999995</v>
      </c>
      <c r="C55" s="204">
        <v>900</v>
      </c>
      <c r="D55" s="134">
        <v>166884.04</v>
      </c>
      <c r="E55" s="132">
        <f>D55/C55</f>
        <v>185.42671111111113</v>
      </c>
      <c r="F55" s="175" t="s">
        <v>142</v>
      </c>
    </row>
    <row r="56" spans="1:7" x14ac:dyDescent="0.25">
      <c r="A56" s="168" t="s">
        <v>40</v>
      </c>
      <c r="B56" s="131">
        <v>3690</v>
      </c>
      <c r="C56" s="204">
        <v>0</v>
      </c>
      <c r="D56" s="134">
        <v>0</v>
      </c>
      <c r="E56" s="132">
        <v>0</v>
      </c>
      <c r="F56" s="175" t="s">
        <v>142</v>
      </c>
    </row>
    <row r="57" spans="1:7" hidden="1" x14ac:dyDescent="0.25">
      <c r="A57" s="168"/>
      <c r="B57" s="131"/>
      <c r="C57" s="133"/>
      <c r="D57" s="134"/>
      <c r="E57" s="132"/>
    </row>
    <row r="58" spans="1:7" ht="15.75" thickBot="1" x14ac:dyDescent="0.3">
      <c r="A58" s="168"/>
      <c r="B58" s="131"/>
      <c r="C58" s="133"/>
      <c r="D58" s="134"/>
      <c r="E58" s="132"/>
      <c r="F58" s="175"/>
    </row>
    <row r="59" spans="1:7" ht="15.75" thickBot="1" x14ac:dyDescent="0.3">
      <c r="A59" s="142" t="s">
        <v>23</v>
      </c>
      <c r="B59" s="143">
        <f t="shared" ref="B59:C59" si="8">SUM(B51:B56)</f>
        <v>1014517.46</v>
      </c>
      <c r="C59" s="143">
        <f t="shared" si="8"/>
        <v>921424</v>
      </c>
      <c r="D59" s="143">
        <f>SUM(D51:D56)</f>
        <v>1211222.8599999999</v>
      </c>
      <c r="E59" s="145">
        <f>D59/C59</f>
        <v>1.314511951067044</v>
      </c>
      <c r="G59" s="176"/>
    </row>
    <row r="60" spans="1:7" ht="15.75" thickBot="1" x14ac:dyDescent="0.3">
      <c r="A60" s="171"/>
      <c r="B60" s="152"/>
      <c r="C60" s="153"/>
      <c r="D60" s="154"/>
      <c r="E60" s="155"/>
    </row>
    <row r="61" spans="1:7" ht="26.25" thickBot="1" x14ac:dyDescent="0.3">
      <c r="A61" s="156" t="s">
        <v>28</v>
      </c>
      <c r="B61" s="149" t="str">
        <f>+B3</f>
        <v>Actual 31/12/2019</v>
      </c>
      <c r="C61" s="148" t="str">
        <f>C49</f>
        <v>Forecast 2020</v>
      </c>
      <c r="D61" s="149" t="str">
        <f>D3</f>
        <v>Actual 31/12/2020</v>
      </c>
      <c r="E61" s="127" t="s">
        <v>42</v>
      </c>
    </row>
    <row r="62" spans="1:7" x14ac:dyDescent="0.25">
      <c r="A62" s="167"/>
      <c r="B62" s="131"/>
      <c r="C62" s="150"/>
      <c r="D62" s="151"/>
      <c r="E62" s="157"/>
    </row>
    <row r="63" spans="1:7" x14ac:dyDescent="0.25">
      <c r="A63" s="167" t="s">
        <v>133</v>
      </c>
      <c r="B63" s="134">
        <f t="shared" ref="B63:C63" si="9">B46</f>
        <v>-985884.37</v>
      </c>
      <c r="C63" s="134">
        <f t="shared" si="9"/>
        <v>-910960</v>
      </c>
      <c r="D63" s="134">
        <f>D46</f>
        <v>-967588.26000000013</v>
      </c>
      <c r="E63" s="132">
        <f>D63/C63</f>
        <v>1.0621632782998158</v>
      </c>
      <c r="G63" s="176"/>
    </row>
    <row r="64" spans="1:7" x14ac:dyDescent="0.25">
      <c r="A64" s="167" t="s">
        <v>134</v>
      </c>
      <c r="B64" s="134">
        <f t="shared" ref="B64:C64" si="10">B59</f>
        <v>1014517.46</v>
      </c>
      <c r="C64" s="134">
        <f t="shared" si="10"/>
        <v>921424</v>
      </c>
      <c r="D64" s="134">
        <f>D59</f>
        <v>1211222.8599999999</v>
      </c>
      <c r="E64" s="132">
        <f>D64/C64</f>
        <v>1.314511951067044</v>
      </c>
      <c r="G64" s="176"/>
    </row>
    <row r="65" spans="1:8" x14ac:dyDescent="0.25">
      <c r="A65" s="167"/>
      <c r="B65" s="131"/>
      <c r="C65" s="133"/>
      <c r="D65" s="134"/>
      <c r="E65" s="132"/>
    </row>
    <row r="66" spans="1:8" ht="15.75" thickBot="1" x14ac:dyDescent="0.3">
      <c r="A66" s="158" t="s">
        <v>24</v>
      </c>
      <c r="B66" s="159">
        <f>SUM(B63:B64)</f>
        <v>28633.089999999967</v>
      </c>
      <c r="C66" s="159">
        <f t="shared" ref="C66" si="11">SUM(C63:C64)</f>
        <v>10464</v>
      </c>
      <c r="D66" s="159">
        <f>SUM(D63:D64)</f>
        <v>243634.59999999974</v>
      </c>
      <c r="E66" s="160"/>
      <c r="H66" s="173"/>
    </row>
    <row r="67" spans="1:8" x14ac:dyDescent="0.25">
      <c r="D67" s="12"/>
      <c r="E67" s="12"/>
    </row>
    <row r="68" spans="1:8" x14ac:dyDescent="0.25">
      <c r="E68" s="5"/>
    </row>
    <row r="69" spans="1:8" x14ac:dyDescent="0.25">
      <c r="A69" s="187" t="s">
        <v>140</v>
      </c>
      <c r="B69" s="188"/>
      <c r="C69"/>
      <c r="D69" s="12"/>
    </row>
    <row r="70" spans="1:8" x14ac:dyDescent="0.25">
      <c r="A70" s="189" t="s">
        <v>26</v>
      </c>
      <c r="B70" s="197">
        <v>40000</v>
      </c>
      <c r="D70" s="182"/>
      <c r="E70" s="183"/>
    </row>
    <row r="71" spans="1:8" x14ac:dyDescent="0.25">
      <c r="A71" s="189" t="s">
        <v>27</v>
      </c>
      <c r="B71" s="197">
        <v>10000</v>
      </c>
      <c r="D71" s="182"/>
      <c r="E71" s="183"/>
    </row>
    <row r="72" spans="1:8" x14ac:dyDescent="0.25">
      <c r="A72" s="189" t="s">
        <v>148</v>
      </c>
      <c r="B72" s="197">
        <v>12854.2</v>
      </c>
      <c r="D72" s="182"/>
      <c r="E72" s="183"/>
    </row>
    <row r="73" spans="1:8" x14ac:dyDescent="0.25">
      <c r="A73" s="189" t="s">
        <v>149</v>
      </c>
      <c r="B73" s="197">
        <v>40000</v>
      </c>
      <c r="D73" s="182"/>
      <c r="E73" s="184"/>
      <c r="F73"/>
    </row>
    <row r="74" spans="1:8" ht="20.45" customHeight="1" x14ac:dyDescent="0.25">
      <c r="A74" s="189" t="s">
        <v>123</v>
      </c>
      <c r="B74" s="197">
        <v>9936.11</v>
      </c>
      <c r="D74" s="182"/>
      <c r="E74" s="183"/>
    </row>
    <row r="75" spans="1:8" ht="20.45" customHeight="1" x14ac:dyDescent="0.25">
      <c r="A75" s="189" t="s">
        <v>33</v>
      </c>
      <c r="B75" s="197">
        <v>23887.23</v>
      </c>
      <c r="D75" s="182"/>
      <c r="E75" s="184"/>
      <c r="F75"/>
    </row>
    <row r="76" spans="1:8" ht="20.45" customHeight="1" x14ac:dyDescent="0.25">
      <c r="A76" s="189" t="s">
        <v>154</v>
      </c>
      <c r="B76" s="197">
        <v>3000</v>
      </c>
      <c r="D76" s="182"/>
      <c r="E76" s="184"/>
      <c r="F76"/>
    </row>
    <row r="77" spans="1:8" ht="20.45" customHeight="1" x14ac:dyDescent="0.25">
      <c r="A77" s="189" t="s">
        <v>153</v>
      </c>
      <c r="B77" s="197">
        <v>3000</v>
      </c>
      <c r="D77" s="182"/>
      <c r="E77" s="184"/>
      <c r="F77"/>
    </row>
    <row r="78" spans="1:8" ht="20.45" hidden="1" customHeight="1" x14ac:dyDescent="0.25">
      <c r="A78" s="189" t="s">
        <v>47</v>
      </c>
      <c r="B78" s="197"/>
      <c r="D78" s="182"/>
      <c r="E78" s="184"/>
      <c r="F78"/>
    </row>
    <row r="79" spans="1:8" hidden="1" x14ac:dyDescent="0.25">
      <c r="A79" s="189" t="s">
        <v>124</v>
      </c>
      <c r="B79" s="197">
        <v>0</v>
      </c>
      <c r="D79" s="182"/>
      <c r="E79" s="183"/>
    </row>
    <row r="80" spans="1:8" x14ac:dyDescent="0.25">
      <c r="A80" s="189" t="s">
        <v>44</v>
      </c>
      <c r="B80" s="197">
        <v>418.76</v>
      </c>
      <c r="D80" s="182"/>
      <c r="E80" s="183"/>
    </row>
    <row r="81" spans="1:5" x14ac:dyDescent="0.25">
      <c r="A81" s="189" t="s">
        <v>125</v>
      </c>
      <c r="B81" s="197">
        <v>10022.16</v>
      </c>
      <c r="D81" s="182"/>
      <c r="E81" s="183"/>
    </row>
    <row r="82" spans="1:5" hidden="1" x14ac:dyDescent="0.25">
      <c r="A82" s="189" t="s">
        <v>107</v>
      </c>
      <c r="B82" s="197">
        <v>0</v>
      </c>
      <c r="D82" s="182"/>
      <c r="E82" s="183"/>
    </row>
    <row r="83" spans="1:5" x14ac:dyDescent="0.25">
      <c r="A83" s="189" t="s">
        <v>126</v>
      </c>
      <c r="B83" s="197">
        <v>2619.83</v>
      </c>
      <c r="D83" s="182"/>
      <c r="E83" s="183"/>
    </row>
    <row r="84" spans="1:5" x14ac:dyDescent="0.25">
      <c r="A84" s="190"/>
      <c r="B84" s="198"/>
    </row>
    <row r="85" spans="1:5" x14ac:dyDescent="0.25">
      <c r="A85" s="191" t="s">
        <v>48</v>
      </c>
      <c r="B85" s="199">
        <f>SUM(B70:B84)</f>
        <v>155738.29</v>
      </c>
      <c r="C85" s="10"/>
    </row>
    <row r="87" spans="1:5" x14ac:dyDescent="0.25">
      <c r="A87" s="187" t="s">
        <v>141</v>
      </c>
      <c r="B87" s="192"/>
    </row>
    <row r="88" spans="1:5" x14ac:dyDescent="0.25">
      <c r="A88" s="193" t="s">
        <v>116</v>
      </c>
      <c r="B88" s="195">
        <v>15000</v>
      </c>
      <c r="C88" s="174"/>
      <c r="D88" s="7"/>
    </row>
    <row r="89" spans="1:5" x14ac:dyDescent="0.25">
      <c r="A89" s="193" t="s">
        <v>29</v>
      </c>
      <c r="B89" s="195">
        <v>20000</v>
      </c>
      <c r="C89" s="174"/>
      <c r="D89" s="7"/>
    </row>
    <row r="90" spans="1:5" x14ac:dyDescent="0.25">
      <c r="A90" s="193" t="s">
        <v>117</v>
      </c>
      <c r="B90" s="195">
        <v>18000</v>
      </c>
      <c r="C90" s="174"/>
      <c r="D90" s="7"/>
    </row>
    <row r="91" spans="1:5" x14ac:dyDescent="0.25">
      <c r="A91" s="193" t="s">
        <v>30</v>
      </c>
      <c r="B91" s="195">
        <v>15000</v>
      </c>
      <c r="C91" s="174"/>
      <c r="D91" s="7"/>
    </row>
    <row r="92" spans="1:5" x14ac:dyDescent="0.25">
      <c r="A92" s="193" t="s">
        <v>31</v>
      </c>
      <c r="B92" s="195">
        <v>15000</v>
      </c>
      <c r="C92" s="174"/>
      <c r="D92" s="8"/>
    </row>
    <row r="93" spans="1:5" x14ac:dyDescent="0.25">
      <c r="A93" s="193" t="s">
        <v>118</v>
      </c>
      <c r="B93" s="195">
        <v>22639.19</v>
      </c>
      <c r="C93" s="174"/>
      <c r="D93" s="7"/>
    </row>
    <row r="94" spans="1:5" x14ac:dyDescent="0.25">
      <c r="A94" s="193" t="s">
        <v>119</v>
      </c>
      <c r="B94" s="195">
        <v>20000</v>
      </c>
      <c r="C94" s="174"/>
      <c r="D94" s="7"/>
    </row>
    <row r="95" spans="1:5" x14ac:dyDescent="0.25">
      <c r="A95" s="192" t="s">
        <v>120</v>
      </c>
      <c r="B95" s="195">
        <v>20000</v>
      </c>
      <c r="C95" s="7"/>
      <c r="D95" s="7"/>
    </row>
    <row r="96" spans="1:5" x14ac:dyDescent="0.25">
      <c r="A96" s="192" t="s">
        <v>121</v>
      </c>
      <c r="B96" s="195">
        <v>15000</v>
      </c>
      <c r="C96" s="7"/>
      <c r="D96" s="7"/>
    </row>
    <row r="97" spans="1:5" x14ac:dyDescent="0.25">
      <c r="A97" s="192" t="s">
        <v>122</v>
      </c>
      <c r="B97" s="195">
        <v>15000</v>
      </c>
      <c r="C97" s="7"/>
      <c r="D97" s="7"/>
    </row>
    <row r="98" spans="1:5" x14ac:dyDescent="0.25">
      <c r="A98" s="192"/>
      <c r="B98" s="195"/>
      <c r="C98" s="7"/>
      <c r="D98" s="7"/>
    </row>
    <row r="99" spans="1:5" x14ac:dyDescent="0.25">
      <c r="A99" s="194"/>
      <c r="B99" s="196">
        <f>SUM(B88:B98)</f>
        <v>175639.19</v>
      </c>
      <c r="C99" s="9"/>
    </row>
    <row r="101" spans="1:5" x14ac:dyDescent="0.25">
      <c r="C101" s="10"/>
    </row>
    <row r="102" spans="1:5" x14ac:dyDescent="0.25">
      <c r="E102" s="6"/>
    </row>
    <row r="103" spans="1:5" x14ac:dyDescent="0.25">
      <c r="E103" s="6"/>
    </row>
    <row r="104" spans="1:5" x14ac:dyDescent="0.25">
      <c r="E104" s="6"/>
    </row>
    <row r="105" spans="1:5" x14ac:dyDescent="0.25">
      <c r="E105" s="6"/>
    </row>
    <row r="106" spans="1:5" x14ac:dyDescent="0.25">
      <c r="E106" s="6"/>
    </row>
    <row r="107" spans="1:5" x14ac:dyDescent="0.25">
      <c r="E107" s="6"/>
    </row>
    <row r="108" spans="1:5" x14ac:dyDescent="0.25">
      <c r="E108" s="11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&amp;LNEF Aisbl
Rue Royale 94
1000 Bruxelles&amp;R31/12/2020</oddHeader>
    <oddFooter>&amp;R2/3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4"/>
  <sheetViews>
    <sheetView topLeftCell="B1" zoomScale="125" zoomScaleNormal="125" workbookViewId="0">
      <selection activeCell="C8" sqref="C8"/>
    </sheetView>
  </sheetViews>
  <sheetFormatPr baseColWidth="10" defaultColWidth="13.42578125" defaultRowHeight="11.25" x14ac:dyDescent="0.15"/>
  <cols>
    <col min="1" max="1" width="7.7109375" style="122" hidden="1" customWidth="1"/>
    <col min="2" max="2" width="26" style="110" customWidth="1"/>
    <col min="3" max="3" width="15.85546875" style="110" customWidth="1"/>
    <col min="4" max="16384" width="13.42578125" style="110"/>
  </cols>
  <sheetData>
    <row r="1" spans="1:5" ht="15.75" x14ac:dyDescent="0.25">
      <c r="B1" s="238" t="s">
        <v>95</v>
      </c>
      <c r="C1" s="239"/>
    </row>
    <row r="3" spans="1:5" ht="12" thickBot="1" x14ac:dyDescent="0.2"/>
    <row r="4" spans="1:5" ht="28.9" customHeight="1" thickBot="1" x14ac:dyDescent="0.2">
      <c r="A4" s="109" t="s">
        <v>98</v>
      </c>
      <c r="B4" s="163" t="s">
        <v>99</v>
      </c>
      <c r="C4" s="164" t="s">
        <v>150</v>
      </c>
    </row>
    <row r="5" spans="1:5" x14ac:dyDescent="0.15">
      <c r="A5" s="111">
        <v>1</v>
      </c>
      <c r="B5" s="112" t="s">
        <v>100</v>
      </c>
      <c r="C5" s="161">
        <v>16855.830000000002</v>
      </c>
    </row>
    <row r="6" spans="1:5" hidden="1" x14ac:dyDescent="0.15">
      <c r="A6" s="111">
        <v>2</v>
      </c>
      <c r="B6" s="112" t="s">
        <v>101</v>
      </c>
      <c r="C6" s="161">
        <v>0</v>
      </c>
    </row>
    <row r="7" spans="1:5" x14ac:dyDescent="0.15">
      <c r="A7" s="114" t="s">
        <v>102</v>
      </c>
      <c r="B7" s="115" t="s">
        <v>27</v>
      </c>
      <c r="C7" s="161">
        <f>581573+1840.89</f>
        <v>583413.89</v>
      </c>
    </row>
    <row r="8" spans="1:5" x14ac:dyDescent="0.15">
      <c r="A8" s="116">
        <v>4</v>
      </c>
      <c r="B8" s="115" t="s">
        <v>135</v>
      </c>
      <c r="C8" s="161">
        <f>1158872.18-150000</f>
        <v>1008872.1799999999</v>
      </c>
    </row>
    <row r="9" spans="1:5" hidden="1" x14ac:dyDescent="0.15">
      <c r="A9" s="116">
        <v>5</v>
      </c>
      <c r="B9" s="115" t="s">
        <v>103</v>
      </c>
      <c r="C9" s="161"/>
    </row>
    <row r="10" spans="1:5" x14ac:dyDescent="0.15">
      <c r="A10" s="116">
        <v>6</v>
      </c>
      <c r="B10" s="115" t="s">
        <v>26</v>
      </c>
      <c r="C10" s="161">
        <v>1101732.31</v>
      </c>
    </row>
    <row r="11" spans="1:5" hidden="1" x14ac:dyDescent="0.15">
      <c r="A11" s="116">
        <v>8</v>
      </c>
      <c r="B11" s="115" t="s">
        <v>104</v>
      </c>
      <c r="C11" s="161">
        <v>0</v>
      </c>
    </row>
    <row r="12" spans="1:5" x14ac:dyDescent="0.15">
      <c r="A12" s="116">
        <v>10</v>
      </c>
      <c r="B12" s="115" t="s">
        <v>105</v>
      </c>
      <c r="C12" s="161">
        <v>121381.83</v>
      </c>
    </row>
    <row r="13" spans="1:5" x14ac:dyDescent="0.15">
      <c r="A13" s="116">
        <v>14</v>
      </c>
      <c r="B13" s="115" t="s">
        <v>45</v>
      </c>
      <c r="C13" s="161">
        <v>0</v>
      </c>
    </row>
    <row r="14" spans="1:5" hidden="1" x14ac:dyDescent="0.15">
      <c r="A14" s="116">
        <v>15</v>
      </c>
      <c r="B14" s="115" t="s">
        <v>106</v>
      </c>
      <c r="C14" s="161">
        <v>0</v>
      </c>
    </row>
    <row r="15" spans="1:5" ht="15" hidden="1" customHeight="1" x14ac:dyDescent="0.15">
      <c r="A15" s="116">
        <v>17</v>
      </c>
      <c r="B15" s="200" t="s">
        <v>107</v>
      </c>
      <c r="C15" s="201">
        <v>0</v>
      </c>
      <c r="D15" s="202"/>
      <c r="E15" s="203"/>
    </row>
    <row r="16" spans="1:5" x14ac:dyDescent="0.15">
      <c r="A16" s="116">
        <v>19</v>
      </c>
      <c r="B16" s="115" t="s">
        <v>47</v>
      </c>
      <c r="C16" s="161">
        <v>0</v>
      </c>
    </row>
    <row r="17" spans="1:4" x14ac:dyDescent="0.15">
      <c r="A17" s="116">
        <v>20</v>
      </c>
      <c r="B17" s="115" t="s">
        <v>136</v>
      </c>
      <c r="C17" s="161">
        <v>388305.79</v>
      </c>
    </row>
    <row r="18" spans="1:4" hidden="1" x14ac:dyDescent="0.15">
      <c r="A18" s="117">
        <v>21</v>
      </c>
      <c r="B18" s="118" t="s">
        <v>108</v>
      </c>
      <c r="C18" s="161">
        <v>0</v>
      </c>
    </row>
    <row r="19" spans="1:4" x14ac:dyDescent="0.15">
      <c r="A19" s="117">
        <v>24</v>
      </c>
      <c r="B19" s="118" t="s">
        <v>112</v>
      </c>
      <c r="C19" s="161">
        <v>57261.53</v>
      </c>
    </row>
    <row r="20" spans="1:4" x14ac:dyDescent="0.15">
      <c r="A20" s="117">
        <v>25</v>
      </c>
      <c r="B20" s="118" t="s">
        <v>33</v>
      </c>
      <c r="C20" s="161">
        <v>1060724.19</v>
      </c>
    </row>
    <row r="21" spans="1:4" x14ac:dyDescent="0.15">
      <c r="A21" s="117">
        <v>26</v>
      </c>
      <c r="B21" s="118" t="s">
        <v>137</v>
      </c>
      <c r="C21" s="161">
        <v>0</v>
      </c>
    </row>
    <row r="22" spans="1:4" x14ac:dyDescent="0.15">
      <c r="A22" s="117">
        <v>28</v>
      </c>
      <c r="B22" s="118" t="s">
        <v>44</v>
      </c>
      <c r="C22" s="161">
        <v>7186.15</v>
      </c>
    </row>
    <row r="23" spans="1:4" x14ac:dyDescent="0.15">
      <c r="A23" s="117"/>
      <c r="B23" s="118" t="s">
        <v>131</v>
      </c>
      <c r="C23" s="161">
        <v>192042.82</v>
      </c>
    </row>
    <row r="24" spans="1:4" x14ac:dyDescent="0.15">
      <c r="A24" s="117"/>
      <c r="B24" s="118" t="s">
        <v>144</v>
      </c>
      <c r="C24" s="161">
        <v>1455921.31</v>
      </c>
    </row>
    <row r="25" spans="1:4" x14ac:dyDescent="0.15">
      <c r="A25" s="117"/>
      <c r="B25" s="118" t="s">
        <v>145</v>
      </c>
      <c r="C25" s="161">
        <v>378662.01</v>
      </c>
    </row>
    <row r="26" spans="1:4" x14ac:dyDescent="0.15">
      <c r="A26" s="117"/>
      <c r="B26" s="118" t="s">
        <v>146</v>
      </c>
      <c r="C26" s="205">
        <v>0</v>
      </c>
    </row>
    <row r="27" spans="1:4" ht="12" thickBot="1" x14ac:dyDescent="0.2">
      <c r="A27" s="119"/>
      <c r="B27" s="120"/>
      <c r="C27" s="162"/>
    </row>
    <row r="28" spans="1:4" ht="12" thickBot="1" x14ac:dyDescent="0.2">
      <c r="A28" s="121"/>
      <c r="B28" s="124" t="s">
        <v>109</v>
      </c>
      <c r="C28" s="124">
        <f>SUM(C5:C27)</f>
        <v>6372359.8399999999</v>
      </c>
      <c r="D28" s="123"/>
    </row>
    <row r="29" spans="1:4" x14ac:dyDescent="0.15">
      <c r="C29" s="113"/>
    </row>
    <row r="31" spans="1:4" x14ac:dyDescent="0.15">
      <c r="C31" s="113"/>
    </row>
    <row r="34" spans="3:3" x14ac:dyDescent="0.15">
      <c r="C34" s="113"/>
    </row>
  </sheetData>
  <mergeCells count="1">
    <mergeCell ref="B1:C1"/>
  </mergeCells>
  <printOptions horizontalCentered="1"/>
  <pageMargins left="0.23622047244094491" right="0.55118110236220474" top="0.98425196850393704" bottom="0.98425196850393704" header="0.51181102362204722" footer="0.51181102362204722"/>
  <pageSetup paperSize="9" orientation="portrait" r:id="rId1"/>
  <headerFooter alignWithMargins="0">
    <oddHeader>&amp;L&amp;10NEF Aisbl
Rue Royale 94
1000 Bruxelles&amp;R&amp;10 31/12/2020</oddHeader>
    <oddFooter>&amp;R&amp;10 3/3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0 Main page </vt:lpstr>
      <vt:lpstr>1 Contents</vt:lpstr>
      <vt:lpstr>2 Balance sheet </vt:lpstr>
      <vt:lpstr>3 PL</vt:lpstr>
      <vt:lpstr>4 Projects</vt:lpstr>
      <vt:lpstr>Feuil3</vt:lpstr>
      <vt:lpstr>Feuil1</vt:lpstr>
      <vt:lpstr>OLE_LINK1_1</vt:lpstr>
      <vt:lpstr>'0 Main page '!Zone_d_impression</vt:lpstr>
      <vt:lpstr>'2 Balance sheet '!Zone_d_impression</vt:lpstr>
      <vt:lpstr>'3 PL'!Zone_d_impression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Chiffres et Couleurs</dc:creator>
  <cp:lastModifiedBy>Dimitri Dupont</cp:lastModifiedBy>
  <cp:lastPrinted>2021-02-11T11:28:11Z</cp:lastPrinted>
  <dcterms:created xsi:type="dcterms:W3CDTF">2011-09-18T13:07:49Z</dcterms:created>
  <dcterms:modified xsi:type="dcterms:W3CDTF">2021-03-08T09:44:36Z</dcterms:modified>
</cp:coreProperties>
</file>